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80" yWindow="32767" windowWidth="9900" windowHeight="9140" tabRatio="694" activeTab="1"/>
  </bookViews>
  <sheets>
    <sheet name="要項" sheetId="1" r:id="rId1"/>
    <sheet name="記入上の注意" sheetId="2" r:id="rId2"/>
    <sheet name="記入欄" sheetId="3" r:id="rId3"/>
    <sheet name="印刷用申込用紙１BＳ" sheetId="4" r:id="rId4"/>
    <sheet name="印刷用申込用紙２BＳ" sheetId="5" r:id="rId5"/>
    <sheet name="印刷用申込用紙１ＧＳ" sheetId="6" r:id="rId6"/>
    <sheet name="印刷用申込用紙２ＧＳ" sheetId="7" r:id="rId7"/>
    <sheet name="." sheetId="8" r:id="rId8"/>
    <sheet name=". ." sheetId="9" r:id="rId9"/>
    <sheet name="..." sheetId="10" r:id="rId10"/>
  </sheets>
  <definedNames>
    <definedName name="_xlnm.Print_Area" localSheetId="3">'印刷用申込用紙１BＳ'!$A$1:$G$24</definedName>
    <definedName name="_xlnm.Print_Area" localSheetId="5">'印刷用申込用紙１ＧＳ'!$A$1:$G$24</definedName>
    <definedName name="_xlnm.Print_Area" localSheetId="4">'印刷用申込用紙２BＳ'!$A$1:$G$24</definedName>
    <definedName name="_xlnm.Print_Area" localSheetId="6">'印刷用申込用紙２ＧＳ'!$A$1:$G$24</definedName>
  </definedNames>
  <calcPr fullCalcOnLoad="1"/>
</workbook>
</file>

<file path=xl/sharedStrings.xml><?xml version="1.0" encoding="utf-8"?>
<sst xmlns="http://schemas.openxmlformats.org/spreadsheetml/2006/main" count="3345" uniqueCount="2349">
  <si>
    <t>基本データ</t>
  </si>
  <si>
    <r>
      <t>　次に</t>
    </r>
    <r>
      <rPr>
        <sz val="14"/>
        <color indexed="10"/>
        <rFont val="ＭＳ 明朝"/>
        <family val="1"/>
      </rPr>
      <t>記入欄</t>
    </r>
    <r>
      <rPr>
        <sz val="14"/>
        <rFont val="ＭＳ 明朝"/>
        <family val="1"/>
      </rPr>
      <t>のワークシートに必要事項を記入してください。</t>
    </r>
  </si>
  <si>
    <r>
      <t>　最後に</t>
    </r>
    <r>
      <rPr>
        <sz val="14"/>
        <color indexed="10"/>
        <rFont val="ＭＳ 明朝"/>
        <family val="1"/>
      </rPr>
      <t>印刷用申込用紙</t>
    </r>
    <r>
      <rPr>
        <sz val="14"/>
        <rFont val="ＭＳ 明朝"/>
        <family val="1"/>
      </rPr>
      <t>のワークシートで印刷してください。</t>
    </r>
  </si>
  <si>
    <r>
      <t>　まずこの</t>
    </r>
    <r>
      <rPr>
        <sz val="14"/>
        <color indexed="10"/>
        <rFont val="ＭＳ 明朝"/>
        <family val="1"/>
      </rPr>
      <t>記入上の注意</t>
    </r>
    <r>
      <rPr>
        <sz val="14"/>
        <rFont val="ＭＳ 明朝"/>
        <family val="1"/>
      </rPr>
      <t>（記入・発送の方法）をお読みください。</t>
    </r>
  </si>
  <si>
    <t>　※選手名の入力例</t>
  </si>
  <si>
    <t>　　・姓と名の間は１文字（全角スペース）あける</t>
  </si>
  <si>
    <t>　　　　山田　太郎　、　東　光太郎　、　金田一　一</t>
  </si>
  <si>
    <t>　　・名前が３文字の場合は２文字あける</t>
  </si>
  <si>
    <t>　　　　獅堂　　光　、　神　　啓介</t>
  </si>
  <si>
    <t>①青いセル（欄）への記入をお願いします。</t>
  </si>
  <si>
    <t>以上、よろしくお願いします。</t>
  </si>
  <si>
    <t>電話</t>
  </si>
  <si>
    <t>氏　　名</t>
  </si>
  <si>
    <r>
      <t>※このファイルは、</t>
    </r>
    <r>
      <rPr>
        <sz val="14"/>
        <color indexed="10"/>
        <rFont val="ＭＳ 明朝"/>
        <family val="1"/>
      </rPr>
      <t>ウインドウズ</t>
    </r>
    <r>
      <rPr>
        <sz val="14"/>
        <rFont val="ＭＳ 明朝"/>
        <family val="1"/>
      </rPr>
      <t>専用ファイルです。</t>
    </r>
  </si>
  <si>
    <t>申し込み責任者名</t>
  </si>
  <si>
    <t>出場者名</t>
  </si>
  <si>
    <t>登録番号</t>
  </si>
  <si>
    <t>　※登録番号は、半角数字で入力する</t>
  </si>
  <si>
    <r>
      <t>　最初のシートは</t>
    </r>
    <r>
      <rPr>
        <sz val="14"/>
        <color indexed="10"/>
        <rFont val="ＭＳ 明朝"/>
        <family val="1"/>
      </rPr>
      <t>大会要項</t>
    </r>
    <r>
      <rPr>
        <sz val="14"/>
        <rFont val="ＭＳ 明朝"/>
        <family val="1"/>
      </rPr>
      <t>です。</t>
    </r>
  </si>
  <si>
    <t>　※データ送信について</t>
  </si>
  <si>
    <t>　　　送信先は、　osawa@saibad.com　　になります。</t>
  </si>
  <si>
    <t>印</t>
  </si>
  <si>
    <t>住　　　　　所</t>
  </si>
  <si>
    <t>電　話　番　号</t>
  </si>
  <si>
    <t>№</t>
  </si>
  <si>
    <t>氏　　　　　名</t>
  </si>
  <si>
    <t>バドミントン協会登録番号</t>
  </si>
  <si>
    <t>備考</t>
  </si>
  <si>
    <t>氏　名</t>
  </si>
  <si>
    <t>出　場　種　目</t>
  </si>
  <si>
    <t>ふりがな</t>
  </si>
  <si>
    <t>　※ふりがなの入力例</t>
  </si>
  <si>
    <t>　　　　わたぬき　きみひろ　、　いちはら　ゆうこ</t>
  </si>
  <si>
    <t>申 し 込 み 責 任 者 名</t>
  </si>
  <si>
    <t>備　考</t>
  </si>
  <si>
    <t>　※ふりがなは性と名の間に全角スペースを入れる</t>
  </si>
  <si>
    <r>
      <t>各チームでの</t>
    </r>
    <r>
      <rPr>
        <b/>
        <sz val="14"/>
        <color indexed="10"/>
        <rFont val="ＭＳ 明朝"/>
        <family val="1"/>
      </rPr>
      <t>強い順</t>
    </r>
    <r>
      <rPr>
        <b/>
        <sz val="14"/>
        <rFont val="ＭＳ 明朝"/>
        <family val="1"/>
      </rPr>
      <t>に入力お願いします。</t>
    </r>
  </si>
  <si>
    <t>学校所在地</t>
  </si>
  <si>
    <t>学校名</t>
  </si>
  <si>
    <t>　　　　北大路　花火　、　神宮寺　さくら</t>
  </si>
  <si>
    <r>
      <t>　　・名前が</t>
    </r>
    <r>
      <rPr>
        <sz val="14"/>
        <color indexed="10"/>
        <rFont val="ＭＳ 明朝"/>
        <family val="1"/>
      </rPr>
      <t>５文字以上の場合も１文字（全角スペース）あける</t>
    </r>
  </si>
  <si>
    <r>
      <t>　　・名前が</t>
    </r>
    <r>
      <rPr>
        <sz val="14"/>
        <color indexed="10"/>
        <rFont val="ＭＳ 明朝"/>
        <family val="1"/>
      </rPr>
      <t>３文字の場合は２文字あける</t>
    </r>
  </si>
  <si>
    <r>
      <t>　　・姓と名の間は１文字</t>
    </r>
    <r>
      <rPr>
        <sz val="14"/>
        <color indexed="10"/>
        <rFont val="ＭＳ 明朝"/>
        <family val="1"/>
      </rPr>
      <t>（全角スペース）</t>
    </r>
    <r>
      <rPr>
        <sz val="14"/>
        <rFont val="ＭＳ 明朝"/>
        <family val="1"/>
      </rPr>
      <t>あける</t>
    </r>
  </si>
  <si>
    <r>
      <t>　※選手名の入力例</t>
    </r>
    <r>
      <rPr>
        <sz val="14"/>
        <color indexed="40"/>
        <rFont val="ＭＳ 明朝"/>
        <family val="1"/>
      </rPr>
      <t>（県大会申し込みと異なります）</t>
    </r>
  </si>
  <si>
    <r>
      <t>　　　　　性と名の間に</t>
    </r>
    <r>
      <rPr>
        <sz val="14"/>
        <color indexed="10"/>
        <rFont val="ＭＳ 明朝"/>
        <family val="1"/>
      </rPr>
      <t>全角スペース</t>
    </r>
    <r>
      <rPr>
        <sz val="14"/>
        <rFont val="ＭＳ 明朝"/>
        <family val="1"/>
      </rPr>
      <t>を入れる</t>
    </r>
  </si>
  <si>
    <t>学年</t>
  </si>
  <si>
    <t>学　　校　　名</t>
  </si>
  <si>
    <t>２年男子</t>
  </si>
  <si>
    <t>１年男子</t>
  </si>
  <si>
    <t>１年女子</t>
  </si>
  <si>
    <t>２年女子</t>
  </si>
  <si>
    <t>申込ペア数</t>
  </si>
  <si>
    <t>学　年</t>
  </si>
  <si>
    <t>１年男子</t>
  </si>
  <si>
    <t>１年生男子</t>
  </si>
  <si>
    <t>２年生男子</t>
  </si>
  <si>
    <t>１年生女子</t>
  </si>
  <si>
    <t>２年生女子</t>
  </si>
  <si>
    <t>２年男子</t>
  </si>
  <si>
    <t>１年女子</t>
  </si>
  <si>
    <t>２年女子</t>
  </si>
  <si>
    <t>チーム</t>
  </si>
  <si>
    <t>ブロック</t>
  </si>
  <si>
    <t>名　　称</t>
  </si>
  <si>
    <r>
      <t>　・選手名は</t>
    </r>
    <r>
      <rPr>
        <u val="double"/>
        <sz val="14"/>
        <rFont val="ＭＳ 明朝"/>
        <family val="1"/>
      </rPr>
      <t>５文字以上</t>
    </r>
    <r>
      <rPr>
        <sz val="14"/>
        <rFont val="ＭＳ 明朝"/>
        <family val="1"/>
      </rPr>
      <t>で入力してください。</t>
    </r>
  </si>
  <si>
    <t>会長杯シングルス大会申し込み用紙記入・発送の方法</t>
  </si>
  <si>
    <t xml:space="preserve">　５．種　　目　個人戦シングルス
　　　　　　　　１）男子シングルス
　　　　　　　　　　・２年（２ＢＳ）※１年の参加も可　・１年（１ＢＳ）
　　　　　　　　２）女子シングルス
　　　　　　　　　　・２年（２ＧＳ）※１年の参加も可　・１年（１ＧＳ）
</t>
  </si>
  <si>
    <t>男子氏名　１</t>
  </si>
  <si>
    <t>男子氏名　２</t>
  </si>
  <si>
    <t>男子氏名　３</t>
  </si>
  <si>
    <t>男子氏名　４</t>
  </si>
  <si>
    <t>男子氏名　５</t>
  </si>
  <si>
    <t>男子氏名　６</t>
  </si>
  <si>
    <t>男子氏名　７</t>
  </si>
  <si>
    <t>男子氏名　８</t>
  </si>
  <si>
    <t>男子氏名　９</t>
  </si>
  <si>
    <t>男子氏名１０</t>
  </si>
  <si>
    <t>男子氏名１１</t>
  </si>
  <si>
    <t>男子氏名１２</t>
  </si>
  <si>
    <t>男子氏名１３</t>
  </si>
  <si>
    <t>男子氏名１４</t>
  </si>
  <si>
    <t>男子氏名１５</t>
  </si>
  <si>
    <t>男子氏名１６</t>
  </si>
  <si>
    <t>男子氏名１７</t>
  </si>
  <si>
    <t>男子氏名１８</t>
  </si>
  <si>
    <t>男子氏名１９</t>
  </si>
  <si>
    <t>男子氏名２０</t>
  </si>
  <si>
    <t>男子氏名２１</t>
  </si>
  <si>
    <t>男子氏名２２</t>
  </si>
  <si>
    <t>男子氏名２３</t>
  </si>
  <si>
    <t>男子氏名２４</t>
  </si>
  <si>
    <t>男子氏名２５</t>
  </si>
  <si>
    <t>男子氏名２６</t>
  </si>
  <si>
    <t>男子氏名２７</t>
  </si>
  <si>
    <t>男子氏名２８</t>
  </si>
  <si>
    <t>男子氏名２９</t>
  </si>
  <si>
    <t>男子氏名３０</t>
  </si>
  <si>
    <t>女子氏名　１</t>
  </si>
  <si>
    <t>女子氏名　２</t>
  </si>
  <si>
    <t>女子氏名　３</t>
  </si>
  <si>
    <t>女子氏名　４</t>
  </si>
  <si>
    <t>女子氏名　５</t>
  </si>
  <si>
    <t>女子氏名　６</t>
  </si>
  <si>
    <t>女子氏名　７</t>
  </si>
  <si>
    <t>女子氏名　８</t>
  </si>
  <si>
    <t>女子氏名　９</t>
  </si>
  <si>
    <t>女子氏名１０</t>
  </si>
  <si>
    <t>女子氏名１１</t>
  </si>
  <si>
    <t>女子氏名１２</t>
  </si>
  <si>
    <t>女子氏名１３</t>
  </si>
  <si>
    <t>女子氏名１４</t>
  </si>
  <si>
    <t>女子氏名１５</t>
  </si>
  <si>
    <t>女子氏名１６</t>
  </si>
  <si>
    <t>女子氏名１７</t>
  </si>
  <si>
    <t>女子氏名１８</t>
  </si>
  <si>
    <t>女子氏名１９</t>
  </si>
  <si>
    <t>女子氏名２０</t>
  </si>
  <si>
    <t>女子氏名２１</t>
  </si>
  <si>
    <t>女子氏名２２</t>
  </si>
  <si>
    <t>女子氏名２３</t>
  </si>
  <si>
    <t>女子氏名２４</t>
  </si>
  <si>
    <t>女子氏名２５</t>
  </si>
  <si>
    <t>女子氏名２６</t>
  </si>
  <si>
    <t>女子氏名２７</t>
  </si>
  <si>
    <t>女子氏名２８</t>
  </si>
  <si>
    <t>女子氏名２９</t>
  </si>
  <si>
    <t>女子氏名３０</t>
  </si>
  <si>
    <t>⑥受付確認について</t>
  </si>
  <si>
    <t>会長杯シングルス大会</t>
  </si>
  <si>
    <t>人申し込み</t>
  </si>
  <si>
    <t>申込書は必ず郵送でお願いします。（ＦＡＸは不可）
県大会・会長杯でベスト１６以上の選手は、備考欄に記録を書いてください。</t>
  </si>
  <si>
    <t>男子１６行～、女子４８行～　入力してください。</t>
  </si>
  <si>
    <t>1BS</t>
  </si>
  <si>
    <t>2BS</t>
  </si>
  <si>
    <t>1GS</t>
  </si>
  <si>
    <t>2GS</t>
  </si>
  <si>
    <t>選　手</t>
  </si>
  <si>
    <t>⑤データ送信できない方のみ、郵送受付を行います。</t>
  </si>
  <si>
    <t>　ＦＡＸでは受付できません。</t>
  </si>
  <si>
    <t>　をプリントアウトし、申込先に郵送してください。</t>
  </si>
  <si>
    <t>名称</t>
  </si>
  <si>
    <t>年齢別シングルス</t>
  </si>
  <si>
    <t>会長杯シングルスス大会</t>
  </si>
  <si>
    <t>※このファイルは、10のワークシートからなっています。</t>
  </si>
  <si>
    <t>　８つ目からあとのシートは、大会本部で使用するものです。</t>
  </si>
  <si>
    <t>さいたま市立</t>
  </si>
  <si>
    <t>336-0018</t>
  </si>
  <si>
    <t>さいたま市南区南本町2-25-27</t>
  </si>
  <si>
    <t>常盤</t>
  </si>
  <si>
    <t>338-0805</t>
  </si>
  <si>
    <t>さいたま市浦和区針ｹ谷4-1-9</t>
  </si>
  <si>
    <t>木崎</t>
  </si>
  <si>
    <t>336-0909</t>
  </si>
  <si>
    <t>さいたま市浦和区瀬ｹ崎2-17-1</t>
  </si>
  <si>
    <t>原山</t>
  </si>
  <si>
    <t>336-0015</t>
  </si>
  <si>
    <t>さいたま市緑区太田窪1-10-22</t>
  </si>
  <si>
    <t>本太</t>
  </si>
  <si>
    <t>336-0901</t>
  </si>
  <si>
    <t>さいたま市浦和区領家1-4-15</t>
  </si>
  <si>
    <t>東浦和</t>
  </si>
  <si>
    <t>336-0932</t>
  </si>
  <si>
    <t>さいたま市緑区中尾1207-1</t>
  </si>
  <si>
    <t>南浦和</t>
  </si>
  <si>
    <t>336-0026</t>
  </si>
  <si>
    <t>さいたま市南区辻6-1-33</t>
  </si>
  <si>
    <t>土合</t>
  </si>
  <si>
    <t>338-0836</t>
  </si>
  <si>
    <t>さいたま市桜区町谷1-19-1</t>
  </si>
  <si>
    <t>大久保</t>
  </si>
  <si>
    <t>338-0815</t>
  </si>
  <si>
    <t>さいたま市桜区五関282</t>
  </si>
  <si>
    <t>美園</t>
  </si>
  <si>
    <t>336-0974</t>
  </si>
  <si>
    <t>さいたま市緑区大崎2550-3</t>
  </si>
  <si>
    <t>大谷口</t>
  </si>
  <si>
    <t>336-0933</t>
  </si>
  <si>
    <t>さいたま市南区広ヶ谷戸21</t>
  </si>
  <si>
    <t>田島</t>
  </si>
  <si>
    <t>336-0037</t>
  </si>
  <si>
    <t>さいたま市桜区田島10-13-1</t>
  </si>
  <si>
    <t>三室</t>
  </si>
  <si>
    <t>336-0912</t>
  </si>
  <si>
    <t>さいたま市緑区馬場1-38-2</t>
  </si>
  <si>
    <t>上大久保</t>
  </si>
  <si>
    <t>338-0824</t>
  </si>
  <si>
    <t>さいたま市桜区上大久保861-1</t>
  </si>
  <si>
    <t>内谷</t>
  </si>
  <si>
    <t>336-0034</t>
  </si>
  <si>
    <t>さいたま市南区内谷6-10-1</t>
  </si>
  <si>
    <t>尾間木</t>
  </si>
  <si>
    <t>336-0923</t>
  </si>
  <si>
    <t>さいたま市緑区東浦和4-29-1</t>
  </si>
  <si>
    <t>浦和</t>
  </si>
  <si>
    <t>さいたま市浦和区元町1-28-17</t>
  </si>
  <si>
    <t>与野西</t>
  </si>
  <si>
    <t>338-0013</t>
  </si>
  <si>
    <t>さいたま市中央区鈴谷8-10-33</t>
  </si>
  <si>
    <t>三橋</t>
  </si>
  <si>
    <t>330-0856</t>
  </si>
  <si>
    <t>さいたま市大宮区三橋1-1300</t>
  </si>
  <si>
    <t>日進</t>
  </si>
  <si>
    <t>331-0825</t>
  </si>
  <si>
    <t>さいたま市北区櫛引町2-503-1</t>
  </si>
  <si>
    <t>指扇</t>
  </si>
  <si>
    <t>331-0048</t>
  </si>
  <si>
    <t>さいたま市西区大字清河寺185-2</t>
  </si>
  <si>
    <t>片柳</t>
  </si>
  <si>
    <t>337-0033</t>
  </si>
  <si>
    <t>さいたま市見沼区大字御蔵551</t>
  </si>
  <si>
    <t>春里</t>
  </si>
  <si>
    <t>337-0005</t>
  </si>
  <si>
    <t>さいたま市見沼区大字小深作268-19</t>
  </si>
  <si>
    <t>第二東</t>
  </si>
  <si>
    <t>330-0834</t>
  </si>
  <si>
    <t>さいたま市大宮区天沼町1-760</t>
  </si>
  <si>
    <t>土屋</t>
  </si>
  <si>
    <t>331-0062</t>
  </si>
  <si>
    <t>さいたま市西区大字土屋1766-1</t>
  </si>
  <si>
    <t>大宮八幡</t>
  </si>
  <si>
    <t>337-0041</t>
  </si>
  <si>
    <t>さいたま市見沼区大字南中丸357</t>
  </si>
  <si>
    <t>春野</t>
  </si>
  <si>
    <t>337-0002</t>
  </si>
  <si>
    <t>さいたま市見沼区春野2-2-1</t>
  </si>
  <si>
    <t>さいたま市岩槻区長宮435</t>
  </si>
  <si>
    <t>浦和実業学園</t>
  </si>
  <si>
    <t>さいたま市南区文蔵3-9-1</t>
  </si>
  <si>
    <t>開智</t>
  </si>
  <si>
    <t>339-0004</t>
  </si>
  <si>
    <t>さいたま市岩槻区徳力西186</t>
  </si>
  <si>
    <t>埼玉栄</t>
  </si>
  <si>
    <t>淑徳与野</t>
  </si>
  <si>
    <t>さいたま市中央区上落合5-19-18</t>
  </si>
  <si>
    <t>地区名</t>
  </si>
  <si>
    <t>0201</t>
  </si>
  <si>
    <t>川口</t>
  </si>
  <si>
    <t>川口市立</t>
  </si>
  <si>
    <t>333-0835</t>
  </si>
  <si>
    <t>川口市道合364-2</t>
  </si>
  <si>
    <t>芝</t>
  </si>
  <si>
    <t>333-0866</t>
  </si>
  <si>
    <t>川口市芝6330</t>
  </si>
  <si>
    <t>芝東</t>
  </si>
  <si>
    <t>333-0865</t>
  </si>
  <si>
    <t>川口市伊刈550</t>
  </si>
  <si>
    <t>岸川</t>
  </si>
  <si>
    <t>333-0834</t>
  </si>
  <si>
    <t>川口市安行領根岸374-1</t>
  </si>
  <si>
    <t>戸塚</t>
  </si>
  <si>
    <t>333-0805</t>
  </si>
  <si>
    <t>川口市戸塚鋏町3-1</t>
  </si>
  <si>
    <t>在家</t>
  </si>
  <si>
    <t>333-0853</t>
  </si>
  <si>
    <t>川口市安行領在家272</t>
  </si>
  <si>
    <t>県南</t>
  </si>
  <si>
    <t>蕨市立</t>
  </si>
  <si>
    <t>335-0003</t>
  </si>
  <si>
    <t>蕨市南町3-1-29</t>
  </si>
  <si>
    <t>戸田市立</t>
  </si>
  <si>
    <t>戸田</t>
  </si>
  <si>
    <t>335-0023</t>
  </si>
  <si>
    <t>戸田市本町5-8-46</t>
  </si>
  <si>
    <t>戸田東</t>
  </si>
  <si>
    <t>335-0011</t>
  </si>
  <si>
    <t>戸田市下戸田1-11-15</t>
  </si>
  <si>
    <t>新曽</t>
  </si>
  <si>
    <t>335-0021</t>
  </si>
  <si>
    <t>戸田市新曽1488</t>
  </si>
  <si>
    <t>草加市立</t>
  </si>
  <si>
    <t>草加</t>
  </si>
  <si>
    <t>340-0034</t>
  </si>
  <si>
    <t>谷塚</t>
  </si>
  <si>
    <t>340-0024</t>
  </si>
  <si>
    <t>草加市谷塚上町62</t>
  </si>
  <si>
    <t>川柳</t>
  </si>
  <si>
    <t>340-0002</t>
  </si>
  <si>
    <t>草加市青柳7-35-1</t>
  </si>
  <si>
    <t>瀬崎</t>
  </si>
  <si>
    <t>340-0022</t>
  </si>
  <si>
    <t>両新田</t>
  </si>
  <si>
    <t>340-0027</t>
  </si>
  <si>
    <t>草加市両新田西町368-1</t>
  </si>
  <si>
    <t>青柳</t>
  </si>
  <si>
    <t>草加市青柳8-58-10</t>
  </si>
  <si>
    <t>松江</t>
  </si>
  <si>
    <t>340-0013</t>
  </si>
  <si>
    <t>草加市松江町3-14-33</t>
  </si>
  <si>
    <t>朝霞</t>
  </si>
  <si>
    <t>朝霞市立</t>
  </si>
  <si>
    <t>朝霞第一</t>
  </si>
  <si>
    <t>朝霞市膝折2-31</t>
  </si>
  <si>
    <t>朝霞第三</t>
  </si>
  <si>
    <t>351-0023</t>
  </si>
  <si>
    <t>朝霞市溝沼1043-1</t>
  </si>
  <si>
    <t>朝霞第四</t>
  </si>
  <si>
    <t>朝霞市栄町5-1-60</t>
  </si>
  <si>
    <t>志木市立</t>
  </si>
  <si>
    <t>志木第二</t>
  </si>
  <si>
    <t>353-0006</t>
  </si>
  <si>
    <t>志木市館1-3-1</t>
  </si>
  <si>
    <t>宗岡</t>
  </si>
  <si>
    <t>353-0001</t>
  </si>
  <si>
    <t>志木市上宗岡1-8-1</t>
  </si>
  <si>
    <t>新座市立</t>
  </si>
  <si>
    <t>新座</t>
  </si>
  <si>
    <t>352-0011</t>
  </si>
  <si>
    <t>新座市野火止2-4-1</t>
  </si>
  <si>
    <t>上尾</t>
  </si>
  <si>
    <t>上尾市立</t>
  </si>
  <si>
    <t>上尾市愛宕3-23-24</t>
  </si>
  <si>
    <t>原市</t>
  </si>
  <si>
    <t>上尾市原市3479</t>
  </si>
  <si>
    <t>西</t>
  </si>
  <si>
    <t>上尾市今泉515</t>
  </si>
  <si>
    <t>東</t>
  </si>
  <si>
    <t>上尾市上尾村479</t>
  </si>
  <si>
    <t>瓦葺</t>
  </si>
  <si>
    <t>上尾市瓦葺163</t>
  </si>
  <si>
    <t>南</t>
  </si>
  <si>
    <t>南</t>
  </si>
  <si>
    <t>上尾市大谷本郷124</t>
  </si>
  <si>
    <t>大谷</t>
  </si>
  <si>
    <t>北足立</t>
  </si>
  <si>
    <t>鴻巣市立</t>
  </si>
  <si>
    <t>鴻巣南</t>
  </si>
  <si>
    <t>赤見台</t>
  </si>
  <si>
    <t>鴻巣市赤見台4-25-1</t>
  </si>
  <si>
    <t>吹上</t>
  </si>
  <si>
    <t>369-0121</t>
  </si>
  <si>
    <t>吹上北</t>
  </si>
  <si>
    <t>369-0112</t>
  </si>
  <si>
    <t>北本市立</t>
  </si>
  <si>
    <t>364-0004</t>
  </si>
  <si>
    <t>北本市山中2-128</t>
  </si>
  <si>
    <t>東</t>
  </si>
  <si>
    <t>宮内</t>
  </si>
  <si>
    <t>346-0002</t>
  </si>
  <si>
    <t>北本市宮内4-322</t>
  </si>
  <si>
    <t>桶川市立</t>
  </si>
  <si>
    <t>桶川</t>
  </si>
  <si>
    <t>363-0021</t>
  </si>
  <si>
    <t>桶川西</t>
  </si>
  <si>
    <t>363-0027</t>
  </si>
  <si>
    <t>桶川市川田谷3680-1</t>
  </si>
  <si>
    <t>加納</t>
  </si>
  <si>
    <t>363-0001</t>
  </si>
  <si>
    <t>桶川市加納1279</t>
  </si>
  <si>
    <t>埼玉県立</t>
  </si>
  <si>
    <t>伊奈学園</t>
  </si>
  <si>
    <t>入間</t>
  </si>
  <si>
    <t>川越市立</t>
  </si>
  <si>
    <t>福原</t>
  </si>
  <si>
    <t>川越市今福512</t>
  </si>
  <si>
    <t>霞ケ関西</t>
  </si>
  <si>
    <t>川越市笠幡3464-3</t>
  </si>
  <si>
    <t>狭山市立</t>
  </si>
  <si>
    <t>中央</t>
  </si>
  <si>
    <t>狭山市入間川1752-1</t>
  </si>
  <si>
    <t>入間市立</t>
  </si>
  <si>
    <t>金子</t>
  </si>
  <si>
    <t>入間市西三ツ木187</t>
  </si>
  <si>
    <t>ふじみ野市立</t>
  </si>
  <si>
    <t>福岡</t>
  </si>
  <si>
    <t>ふじみ野市上野台3-3-1</t>
  </si>
  <si>
    <t>坂戸市立</t>
  </si>
  <si>
    <t>住吉</t>
  </si>
  <si>
    <t>坂戸市塚越114-1</t>
  </si>
  <si>
    <t>毛呂山町立</t>
  </si>
  <si>
    <t>毛呂山</t>
  </si>
  <si>
    <t>秀明</t>
  </si>
  <si>
    <t>西武学園文理</t>
  </si>
  <si>
    <t>350-1336</t>
  </si>
  <si>
    <t>0814</t>
  </si>
  <si>
    <t>私　立</t>
  </si>
  <si>
    <t>星野学園</t>
  </si>
  <si>
    <t>350-0824</t>
  </si>
  <si>
    <t>川越市石原町2-71-11</t>
  </si>
  <si>
    <t>比企</t>
  </si>
  <si>
    <t>東松山市立</t>
  </si>
  <si>
    <t>355-0005</t>
  </si>
  <si>
    <t>東松山市松山1815-2</t>
  </si>
  <si>
    <t>0903</t>
  </si>
  <si>
    <t>嵐山町立</t>
  </si>
  <si>
    <t>菅谷</t>
  </si>
  <si>
    <t>355-0221</t>
  </si>
  <si>
    <t>0904</t>
  </si>
  <si>
    <t>玉ノ岡</t>
  </si>
  <si>
    <t>比企郡嵐山町杉山610</t>
  </si>
  <si>
    <t>0905</t>
  </si>
  <si>
    <t>ときがわ町立</t>
  </si>
  <si>
    <t>都幾川</t>
  </si>
  <si>
    <t>355-0361</t>
  </si>
  <si>
    <t>比企郡ときがわ町桃木50</t>
  </si>
  <si>
    <t>0907</t>
  </si>
  <si>
    <t>吉見町立</t>
  </si>
  <si>
    <t>吉見</t>
  </si>
  <si>
    <t>355-0118</t>
  </si>
  <si>
    <t>比企郡吉見町下細谷1</t>
  </si>
  <si>
    <t>大妻嵐山</t>
  </si>
  <si>
    <t>大里</t>
  </si>
  <si>
    <t>熊谷市立</t>
  </si>
  <si>
    <t>江南</t>
  </si>
  <si>
    <t>熊谷市江南中央2-1-1</t>
  </si>
  <si>
    <t>深谷市立</t>
  </si>
  <si>
    <t>明戸</t>
  </si>
  <si>
    <t>深谷市新井18</t>
  </si>
  <si>
    <t>幡羅</t>
  </si>
  <si>
    <t>深谷市常盤町38</t>
  </si>
  <si>
    <t>豊里</t>
  </si>
  <si>
    <t>366-0002</t>
  </si>
  <si>
    <t>深谷市下手計525</t>
  </si>
  <si>
    <t>川本</t>
  </si>
  <si>
    <t>深谷市田中530</t>
  </si>
  <si>
    <t>児玉</t>
  </si>
  <si>
    <t>神川町立</t>
  </si>
  <si>
    <t>神川</t>
  </si>
  <si>
    <t>児玉郡神川町新里450</t>
  </si>
  <si>
    <t>本庄東高等
学校附属</t>
  </si>
  <si>
    <t>本庄市西五十子大塚318</t>
  </si>
  <si>
    <t>秩父</t>
  </si>
  <si>
    <t>北埼</t>
  </si>
  <si>
    <t>行田市立</t>
  </si>
  <si>
    <t>忍</t>
  </si>
  <si>
    <t>361-0052</t>
  </si>
  <si>
    <t>行田市本丸18-6</t>
  </si>
  <si>
    <t>行田</t>
  </si>
  <si>
    <t>361-0032</t>
  </si>
  <si>
    <t>行田市佐間3-3-8</t>
  </si>
  <si>
    <t>太田</t>
  </si>
  <si>
    <t>行田市大字下須戸1164-1</t>
  </si>
  <si>
    <t>361-0056</t>
  </si>
  <si>
    <t>行田市持田600</t>
  </si>
  <si>
    <t>南河原</t>
  </si>
  <si>
    <t>361-0084</t>
  </si>
  <si>
    <t>行田市南河原1081</t>
  </si>
  <si>
    <t>加須市立</t>
  </si>
  <si>
    <t>昭和</t>
  </si>
  <si>
    <t>347-0011</t>
  </si>
  <si>
    <t>加須市北小浜70</t>
  </si>
  <si>
    <t>加須西</t>
  </si>
  <si>
    <t>347-0043</t>
  </si>
  <si>
    <t>加須市馬内1</t>
  </si>
  <si>
    <t>加須東</t>
  </si>
  <si>
    <t>347-0032</t>
  </si>
  <si>
    <t>加須市花崎1-22-1</t>
  </si>
  <si>
    <t>加須平成</t>
  </si>
  <si>
    <t>347-0015</t>
  </si>
  <si>
    <t>加須市南大桑1860</t>
  </si>
  <si>
    <t>騎西</t>
  </si>
  <si>
    <t>347-0105</t>
  </si>
  <si>
    <t>北川辺</t>
  </si>
  <si>
    <t>349-1212</t>
  </si>
  <si>
    <t>羽生市立</t>
  </si>
  <si>
    <t>東</t>
  </si>
  <si>
    <t>東</t>
  </si>
  <si>
    <t>羽生市今泉1448</t>
  </si>
  <si>
    <t>348-0017</t>
  </si>
  <si>
    <t>越谷</t>
  </si>
  <si>
    <t>越谷市立</t>
  </si>
  <si>
    <t>343-0014</t>
  </si>
  <si>
    <t>越谷市越谷宮前1-18-1</t>
  </si>
  <si>
    <t>343-0023</t>
  </si>
  <si>
    <t>越谷市東越谷9-3160</t>
  </si>
  <si>
    <t>西</t>
  </si>
  <si>
    <t>343-0805</t>
  </si>
  <si>
    <t>越谷市神明町2-385</t>
  </si>
  <si>
    <t>南</t>
  </si>
  <si>
    <t>343-0827</t>
  </si>
  <si>
    <t>越谷市川柳町1-198</t>
  </si>
  <si>
    <t>北</t>
  </si>
  <si>
    <t>343-0032</t>
  </si>
  <si>
    <t>越谷市袋山870</t>
  </si>
  <si>
    <t>富士</t>
  </si>
  <si>
    <t>343-0851</t>
  </si>
  <si>
    <t>越谷市七佐町2-85</t>
  </si>
  <si>
    <t>北陽</t>
  </si>
  <si>
    <t>343-0004</t>
  </si>
  <si>
    <t>越谷市大松450</t>
  </si>
  <si>
    <t>栄進</t>
  </si>
  <si>
    <t>343-0025</t>
  </si>
  <si>
    <t>越谷市大沢659-1</t>
  </si>
  <si>
    <t>光陽</t>
  </si>
  <si>
    <t>越谷市川柳町1-498</t>
  </si>
  <si>
    <t>平方</t>
  </si>
  <si>
    <t>343-0002</t>
  </si>
  <si>
    <t>越谷市平方2115</t>
  </si>
  <si>
    <t>大袋</t>
  </si>
  <si>
    <t>343-0034</t>
  </si>
  <si>
    <t>越谷市大竹236</t>
  </si>
  <si>
    <t>新栄</t>
  </si>
  <si>
    <t>343-0008</t>
  </si>
  <si>
    <t>越谷市大吉435</t>
  </si>
  <si>
    <t>大相模</t>
  </si>
  <si>
    <t>343-0823</t>
  </si>
  <si>
    <t>越谷市相模町3-165</t>
  </si>
  <si>
    <t>八潮</t>
  </si>
  <si>
    <t>八潮市立</t>
  </si>
  <si>
    <t>八潮市中央1-1-3</t>
  </si>
  <si>
    <t>大原</t>
  </si>
  <si>
    <t>八潮市八潮5-9-1</t>
  </si>
  <si>
    <t>八幡</t>
  </si>
  <si>
    <t>八潮市緑町4-19-1</t>
  </si>
  <si>
    <t>春日部市立</t>
  </si>
  <si>
    <t>春日部</t>
  </si>
  <si>
    <t>344-0061</t>
  </si>
  <si>
    <t>春日部市粕壁5951-2</t>
  </si>
  <si>
    <t>武里</t>
  </si>
  <si>
    <t>344-0034</t>
  </si>
  <si>
    <t>春日部市薄谷3</t>
  </si>
  <si>
    <t>1603</t>
  </si>
  <si>
    <t>大沼</t>
  </si>
  <si>
    <t>344-0038</t>
  </si>
  <si>
    <t>春日部市大沼6-75</t>
  </si>
  <si>
    <t>1604</t>
  </si>
  <si>
    <t>豊野</t>
  </si>
  <si>
    <t>344-0013</t>
  </si>
  <si>
    <t>春日部市銚子口130</t>
  </si>
  <si>
    <t>1605</t>
  </si>
  <si>
    <t>344-0026</t>
  </si>
  <si>
    <t>春日部市武里中野746</t>
  </si>
  <si>
    <t>1606</t>
  </si>
  <si>
    <t>緑</t>
  </si>
  <si>
    <t>344-0063</t>
  </si>
  <si>
    <t>春日部市緑町5-9-38</t>
  </si>
  <si>
    <t>1607</t>
  </si>
  <si>
    <t>葛飾</t>
  </si>
  <si>
    <t>344-0123</t>
  </si>
  <si>
    <t>春日部市永沼2250</t>
  </si>
  <si>
    <t>飯沼</t>
  </si>
  <si>
    <t>344-0124</t>
  </si>
  <si>
    <t>1608</t>
  </si>
  <si>
    <t>蓮田市立</t>
  </si>
  <si>
    <t>黒浜</t>
  </si>
  <si>
    <t>349-0101</t>
  </si>
  <si>
    <t>蓮田市黒浜4748-1</t>
  </si>
  <si>
    <t>蓮田南</t>
  </si>
  <si>
    <t>349-0115</t>
  </si>
  <si>
    <t>蓮田市大字蓮田1519</t>
  </si>
  <si>
    <t>久喜市立</t>
  </si>
  <si>
    <t>久喜</t>
  </si>
  <si>
    <t>346-0005</t>
  </si>
  <si>
    <t>久喜市本町4-1-1</t>
  </si>
  <si>
    <t>久喜南</t>
  </si>
  <si>
    <t>346-0029</t>
  </si>
  <si>
    <t>久喜市大字江面85</t>
  </si>
  <si>
    <t>久喜東</t>
  </si>
  <si>
    <t>346-0013</t>
  </si>
  <si>
    <t>久喜市青葉3-4-1</t>
  </si>
  <si>
    <t>太東</t>
  </si>
  <si>
    <t>346-0014</t>
  </si>
  <si>
    <t>久喜市吉羽2410</t>
  </si>
  <si>
    <t>白岡市立</t>
  </si>
  <si>
    <t>篠津</t>
  </si>
  <si>
    <t>349-0204</t>
  </si>
  <si>
    <t>宮代町立</t>
  </si>
  <si>
    <t>前原</t>
  </si>
  <si>
    <t>345-0815</t>
  </si>
  <si>
    <t>南埼玉郡宮代町字中46</t>
  </si>
  <si>
    <t>鷲宮</t>
  </si>
  <si>
    <t>340-0217</t>
  </si>
  <si>
    <t>鷲宮東</t>
  </si>
  <si>
    <t>340-0201</t>
  </si>
  <si>
    <t>鷲宮西</t>
  </si>
  <si>
    <t>340-0211</t>
  </si>
  <si>
    <t>春日部共栄</t>
  </si>
  <si>
    <t>344-0037</t>
  </si>
  <si>
    <t>春日部市上大増新田213</t>
  </si>
  <si>
    <t>1704</t>
  </si>
  <si>
    <t>幸手市立</t>
  </si>
  <si>
    <t>幸手</t>
  </si>
  <si>
    <t>340-0111</t>
  </si>
  <si>
    <t>幸手市北1-7-4</t>
  </si>
  <si>
    <t>1706</t>
  </si>
  <si>
    <t>340-0162</t>
  </si>
  <si>
    <t>幸手市下川崎387</t>
  </si>
  <si>
    <t>杉戸町立</t>
  </si>
  <si>
    <t>杉戸</t>
  </si>
  <si>
    <t>345-0035</t>
  </si>
  <si>
    <t>北葛飾郡杉戸町内田1-5-35</t>
  </si>
  <si>
    <t>広島</t>
  </si>
  <si>
    <t>345-0024</t>
  </si>
  <si>
    <t>北葛飾郡杉戸町堤根4759</t>
  </si>
  <si>
    <t>松伏町立</t>
  </si>
  <si>
    <t>松伏</t>
  </si>
  <si>
    <t>343-0106</t>
  </si>
  <si>
    <t>北葛飾郡松伏町大川戸1136</t>
  </si>
  <si>
    <t>吉川市立</t>
  </si>
  <si>
    <t>342-0017</t>
  </si>
  <si>
    <t>吉川市上笹塚3-104-1</t>
  </si>
  <si>
    <t>342-0041</t>
  </si>
  <si>
    <t>吉川市保672</t>
  </si>
  <si>
    <t>中央</t>
  </si>
  <si>
    <t>中央</t>
  </si>
  <si>
    <t>342-0055</t>
  </si>
  <si>
    <t>吉川市吉川234-1</t>
  </si>
  <si>
    <t>三郷市立</t>
  </si>
  <si>
    <t>341-0035</t>
  </si>
  <si>
    <t>三郷市鷹野3-356</t>
  </si>
  <si>
    <t>341-0054</t>
  </si>
  <si>
    <t>栄</t>
  </si>
  <si>
    <t>341-0043</t>
  </si>
  <si>
    <t>三郷市栄4-325</t>
  </si>
  <si>
    <t>国　立</t>
  </si>
  <si>
    <t>埼玉大学教育学部附属</t>
  </si>
  <si>
    <t>第四</t>
  </si>
  <si>
    <t>第五</t>
  </si>
  <si>
    <t>和光市立</t>
  </si>
  <si>
    <t>大和</t>
  </si>
  <si>
    <t>芳野</t>
  </si>
  <si>
    <t>名細</t>
  </si>
  <si>
    <t>霞ケ関東</t>
  </si>
  <si>
    <t>西</t>
  </si>
  <si>
    <t>山王</t>
  </si>
  <si>
    <t>所沢市立</t>
  </si>
  <si>
    <t>所沢</t>
  </si>
  <si>
    <t>小手指</t>
  </si>
  <si>
    <t>向陽</t>
  </si>
  <si>
    <t>美原</t>
  </si>
  <si>
    <t>北野</t>
  </si>
  <si>
    <t>飯能市立</t>
  </si>
  <si>
    <t>野田</t>
  </si>
  <si>
    <t>富士見市立</t>
  </si>
  <si>
    <t>坂戸</t>
  </si>
  <si>
    <t>千代田</t>
  </si>
  <si>
    <t>鶴ヶ島</t>
  </si>
  <si>
    <t>藤</t>
  </si>
  <si>
    <t>藤久保</t>
  </si>
  <si>
    <t>鶴ヶ島市立</t>
  </si>
  <si>
    <t>三芳町立</t>
  </si>
  <si>
    <t>松山</t>
  </si>
  <si>
    <t>滑川町立</t>
  </si>
  <si>
    <t>滑川</t>
  </si>
  <si>
    <t>玉川</t>
  </si>
  <si>
    <t>川島町立</t>
  </si>
  <si>
    <t>川島</t>
  </si>
  <si>
    <t>川島西</t>
  </si>
  <si>
    <t>鳩山町立</t>
  </si>
  <si>
    <t>鳩山</t>
  </si>
  <si>
    <t>小川町立</t>
  </si>
  <si>
    <t>西武学園文理</t>
  </si>
  <si>
    <t>上里</t>
  </si>
  <si>
    <t>上里北</t>
  </si>
  <si>
    <t>皆野町立</t>
  </si>
  <si>
    <t>皆野</t>
  </si>
  <si>
    <t>富士見</t>
  </si>
  <si>
    <t>中条</t>
  </si>
  <si>
    <t>三尻</t>
  </si>
  <si>
    <t>深谷</t>
  </si>
  <si>
    <t>上柴</t>
  </si>
  <si>
    <t>岡部</t>
  </si>
  <si>
    <t>長野</t>
  </si>
  <si>
    <t>見沼</t>
  </si>
  <si>
    <t>武蔵野</t>
  </si>
  <si>
    <t>白岡</t>
  </si>
  <si>
    <t>58S52</t>
  </si>
  <si>
    <t>早稲田</t>
  </si>
  <si>
    <t>瑞穂</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</si>
  <si>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</si>
  <si>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</si>
  <si>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</si>
  <si>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</si>
  <si>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</si>
  <si>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</si>
  <si>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</si>
  <si>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</si>
  <si>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</si>
  <si>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</si>
  <si>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</si>
  <si>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</si>
  <si>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</si>
  <si>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</si>
  <si>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</si>
  <si>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</si>
  <si>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</si>
  <si>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</si>
  <si>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</si>
  <si>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</si>
  <si>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</si>
  <si>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</si>
  <si>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</si>
  <si>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</si>
  <si>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</si>
  <si>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</si>
  <si>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さいたま市南区別所4-2-5</t>
  </si>
  <si>
    <t>川通</t>
  </si>
  <si>
    <t>0203</t>
  </si>
  <si>
    <t>0204</t>
  </si>
  <si>
    <t>0205</t>
  </si>
  <si>
    <t>0206</t>
  </si>
  <si>
    <t>0207</t>
  </si>
  <si>
    <t>0208</t>
  </si>
  <si>
    <t>志木市柏町3-2-2</t>
  </si>
  <si>
    <t>新座市野寺4-8-1</t>
  </si>
  <si>
    <t>新座市大和田4-17-1</t>
  </si>
  <si>
    <t>和光市丸山台2-8-8</t>
  </si>
  <si>
    <t>0403</t>
  </si>
  <si>
    <t>0404</t>
  </si>
  <si>
    <t>0405</t>
  </si>
  <si>
    <t>0406</t>
  </si>
  <si>
    <t>0407</t>
  </si>
  <si>
    <t>0408</t>
  </si>
  <si>
    <t>0409</t>
  </si>
  <si>
    <t>0410</t>
  </si>
  <si>
    <t>川越市的場2706</t>
  </si>
  <si>
    <t>狭山市広瀬東3-23-1</t>
  </si>
  <si>
    <t>所沢市けやき台2-44-1</t>
  </si>
  <si>
    <t>所沢市小手指元町3-28-11</t>
  </si>
  <si>
    <t>所沢市牛沼605-1</t>
  </si>
  <si>
    <t>所沢市向陽町2124</t>
  </si>
  <si>
    <t>所沢市並木5-2</t>
  </si>
  <si>
    <t>所沢市並木6-3</t>
  </si>
  <si>
    <t>所沢市北野2-4-10</t>
  </si>
  <si>
    <t>飯能第一</t>
  </si>
  <si>
    <t>飯能市双柳1-1</t>
  </si>
  <si>
    <t>飯能西</t>
  </si>
  <si>
    <t>飯能市飯能287</t>
  </si>
  <si>
    <t>入間市野田1741</t>
  </si>
  <si>
    <t>富士見市西みずほ台3-14-6</t>
  </si>
  <si>
    <t>坂戸市千代田1-3-1</t>
  </si>
  <si>
    <t>坂戸市千代田4-3-1</t>
  </si>
  <si>
    <t>鶴ヶ島市脚折1868</t>
  </si>
  <si>
    <t>鶴ヶ島市藤金272-1</t>
  </si>
  <si>
    <t>鶴ヶ島市下新田266</t>
  </si>
  <si>
    <t>0803</t>
  </si>
  <si>
    <t>0804</t>
  </si>
  <si>
    <t>0805</t>
  </si>
  <si>
    <t>0807</t>
  </si>
  <si>
    <t>0808</t>
  </si>
  <si>
    <t>0809</t>
  </si>
  <si>
    <t>0810</t>
  </si>
  <si>
    <t>0811</t>
  </si>
  <si>
    <t>0812</t>
  </si>
  <si>
    <t>0813</t>
  </si>
  <si>
    <t>0815</t>
  </si>
  <si>
    <t>0816</t>
  </si>
  <si>
    <t>0817</t>
  </si>
  <si>
    <t>0818</t>
  </si>
  <si>
    <t>0819</t>
  </si>
  <si>
    <t>0821</t>
  </si>
  <si>
    <t>0822</t>
  </si>
  <si>
    <t>0823</t>
  </si>
  <si>
    <t>0824</t>
  </si>
  <si>
    <t>0825</t>
  </si>
  <si>
    <t>0826</t>
  </si>
  <si>
    <t>0827</t>
  </si>
  <si>
    <t>0828</t>
  </si>
  <si>
    <t>東松山市松葉町2-6-11</t>
  </si>
  <si>
    <t>東松山市石橋330</t>
  </si>
  <si>
    <t>比企郡滑川町福田700</t>
  </si>
  <si>
    <t>比企郡ときがわ町玉川1385-2</t>
  </si>
  <si>
    <t>入間郡三芳町藤久保420-2</t>
  </si>
  <si>
    <t>比企郡川島町白井沼230</t>
  </si>
  <si>
    <t>比企郡川島町中山270-1</t>
  </si>
  <si>
    <t>比企郡鳩山町熊井2024-1</t>
  </si>
  <si>
    <t>0906</t>
  </si>
  <si>
    <t>0908</t>
  </si>
  <si>
    <t>0909</t>
  </si>
  <si>
    <t>0910</t>
  </si>
  <si>
    <t>0911</t>
  </si>
  <si>
    <t>0912</t>
  </si>
  <si>
    <t>0913</t>
  </si>
  <si>
    <t>本庄西</t>
  </si>
  <si>
    <t>本庄南</t>
  </si>
  <si>
    <t>本庄市緑3-13-1</t>
  </si>
  <si>
    <t>本庄市千代田4-3-1</t>
  </si>
  <si>
    <t>上里町七本木336</t>
  </si>
  <si>
    <t>児玉郡上里町金久保249</t>
  </si>
  <si>
    <t>秩父郡皆野町皆野2244-2</t>
  </si>
  <si>
    <t>熊谷市中央3-1030</t>
  </si>
  <si>
    <t>熊谷東</t>
  </si>
  <si>
    <t>熊谷市今井539-1</t>
  </si>
  <si>
    <t>深谷市田谷45-2</t>
  </si>
  <si>
    <t>深谷市山河1214</t>
  </si>
  <si>
    <t>深谷市上柴町西2-23-1</t>
  </si>
  <si>
    <t>熊谷市三ヶ尻2743</t>
  </si>
  <si>
    <t>行田市荒木4892</t>
  </si>
  <si>
    <t>羽生市中岩瀬226</t>
  </si>
  <si>
    <t>羽生市羽生120</t>
  </si>
  <si>
    <t>1304</t>
  </si>
  <si>
    <t>1305</t>
  </si>
  <si>
    <t>1306</t>
  </si>
  <si>
    <t>1307</t>
  </si>
  <si>
    <t>1308</t>
  </si>
  <si>
    <t>1309</t>
  </si>
  <si>
    <t>1310</t>
  </si>
  <si>
    <t>1311</t>
  </si>
  <si>
    <t>1312</t>
  </si>
  <si>
    <t>1313</t>
  </si>
  <si>
    <t>越谷市大間野町4-357</t>
  </si>
  <si>
    <t>1404</t>
  </si>
  <si>
    <t>1405</t>
  </si>
  <si>
    <t>1406</t>
  </si>
  <si>
    <t>1407</t>
  </si>
  <si>
    <t>1408</t>
  </si>
  <si>
    <t>1409</t>
  </si>
  <si>
    <t>1410</t>
  </si>
  <si>
    <t>1411</t>
  </si>
  <si>
    <t>1412</t>
  </si>
  <si>
    <t>1413</t>
  </si>
  <si>
    <t>1414</t>
  </si>
  <si>
    <t>白岡市白岡1647-1</t>
  </si>
  <si>
    <t>1609</t>
  </si>
  <si>
    <t>1610</t>
  </si>
  <si>
    <t>1611</t>
  </si>
  <si>
    <t>1612</t>
  </si>
  <si>
    <t>1613</t>
  </si>
  <si>
    <t>1614</t>
  </si>
  <si>
    <t>1615</t>
  </si>
  <si>
    <t>1616</t>
  </si>
  <si>
    <t>三郷市彦成5-56</t>
  </si>
  <si>
    <t>三郷市大広戸1001</t>
  </si>
  <si>
    <t>1705</t>
  </si>
  <si>
    <t>1707</t>
  </si>
  <si>
    <t>1708</t>
  </si>
  <si>
    <t>1709</t>
  </si>
  <si>
    <t>1710</t>
  </si>
  <si>
    <t>1711</t>
  </si>
  <si>
    <t>1712</t>
  </si>
  <si>
    <t>1713</t>
  </si>
  <si>
    <t>1714</t>
  </si>
  <si>
    <t>幸手市平須賀2912-3</t>
  </si>
  <si>
    <t>さいたま岸</t>
  </si>
  <si>
    <t>さいたま常盤</t>
  </si>
  <si>
    <t>さいたま木崎</t>
  </si>
  <si>
    <t>さいたま原山</t>
  </si>
  <si>
    <t>さいたま本太</t>
  </si>
  <si>
    <t>さいたま東浦和</t>
  </si>
  <si>
    <t>さいたま南浦和</t>
  </si>
  <si>
    <t>さいたま土合</t>
  </si>
  <si>
    <t>さいたま大久保</t>
  </si>
  <si>
    <t>さいたま美園</t>
  </si>
  <si>
    <t>さいたま大谷口</t>
  </si>
  <si>
    <t>さいたま田島</t>
  </si>
  <si>
    <t>さいたま三室</t>
  </si>
  <si>
    <t>さいたま上大久保</t>
  </si>
  <si>
    <t>さいたま内谷</t>
  </si>
  <si>
    <t>さいたま尾間木</t>
  </si>
  <si>
    <t>さいたま浦和</t>
  </si>
  <si>
    <t>さいたま与野西</t>
  </si>
  <si>
    <t>さいたま三橋</t>
  </si>
  <si>
    <t>さいたま日進</t>
  </si>
  <si>
    <t>さいたま指扇</t>
  </si>
  <si>
    <t>さいたま片柳</t>
  </si>
  <si>
    <t>さいたま春里</t>
  </si>
  <si>
    <t>さいたま第二東</t>
  </si>
  <si>
    <t>さいたま土屋</t>
  </si>
  <si>
    <t>さいたま大宮八幡</t>
  </si>
  <si>
    <t>さいたま春野</t>
  </si>
  <si>
    <t>さいたま川通</t>
  </si>
  <si>
    <t>川口北</t>
  </si>
  <si>
    <t>川口芝</t>
  </si>
  <si>
    <t>川口芝東</t>
  </si>
  <si>
    <t>川口岸川</t>
  </si>
  <si>
    <t>川口小谷場</t>
  </si>
  <si>
    <t>川口戸塚</t>
  </si>
  <si>
    <t>川口在家</t>
  </si>
  <si>
    <t>川口八幡木</t>
  </si>
  <si>
    <t>戸田新曽</t>
  </si>
  <si>
    <t>草加谷塚</t>
  </si>
  <si>
    <t>草加川柳</t>
  </si>
  <si>
    <t>草加瀬崎</t>
  </si>
  <si>
    <t>草加両新田</t>
  </si>
  <si>
    <t>草加青柳</t>
  </si>
  <si>
    <t>草加松江</t>
  </si>
  <si>
    <t>志木宗岡</t>
  </si>
  <si>
    <t>新座第四</t>
  </si>
  <si>
    <t>新座第五</t>
  </si>
  <si>
    <t>和光大和</t>
  </si>
  <si>
    <t>上尾原市</t>
  </si>
  <si>
    <t>上尾西</t>
  </si>
  <si>
    <t>上尾東</t>
  </si>
  <si>
    <t>上尾瓦葺</t>
  </si>
  <si>
    <t>上尾南</t>
  </si>
  <si>
    <t>上尾大谷</t>
  </si>
  <si>
    <t>鴻巣赤見台</t>
  </si>
  <si>
    <t>鴻巣吹上</t>
  </si>
  <si>
    <t>鴻巣吹上北</t>
  </si>
  <si>
    <t>北本東</t>
  </si>
  <si>
    <t>北本宮内</t>
  </si>
  <si>
    <t>桶川加納</t>
  </si>
  <si>
    <t>川越芳野</t>
  </si>
  <si>
    <t>川越福原</t>
  </si>
  <si>
    <t>川越名細</t>
  </si>
  <si>
    <t>川越霞ケ関東</t>
  </si>
  <si>
    <t>川越霞ケ関西</t>
  </si>
  <si>
    <t>狭山西</t>
  </si>
  <si>
    <t>狭山山王</t>
  </si>
  <si>
    <t>狭山中央</t>
  </si>
  <si>
    <t>所沢東</t>
  </si>
  <si>
    <t>所沢小手指</t>
  </si>
  <si>
    <t>所沢向陽</t>
  </si>
  <si>
    <t>所沢美原</t>
  </si>
  <si>
    <t>所沢中央</t>
  </si>
  <si>
    <t>所沢北野</t>
  </si>
  <si>
    <t>坂戸住吉</t>
  </si>
  <si>
    <t>坂戸千代田</t>
  </si>
  <si>
    <t>鶴ヶ島藤</t>
  </si>
  <si>
    <t>鶴ヶ島西</t>
  </si>
  <si>
    <t>入間金子</t>
  </si>
  <si>
    <t>入間野田</t>
  </si>
  <si>
    <t>富士見西</t>
  </si>
  <si>
    <t>ふじみ野福岡</t>
  </si>
  <si>
    <t>東松山松山</t>
  </si>
  <si>
    <t>東松山南</t>
  </si>
  <si>
    <t>東松山北</t>
  </si>
  <si>
    <t>熊谷富士見</t>
  </si>
  <si>
    <t>熊谷中条</t>
  </si>
  <si>
    <t>熊谷江南</t>
  </si>
  <si>
    <t>熊谷三尻</t>
  </si>
  <si>
    <t>深谷明戸</t>
  </si>
  <si>
    <t>深谷幡羅</t>
  </si>
  <si>
    <t>深谷豊里</t>
  </si>
  <si>
    <t>深谷上柴</t>
  </si>
  <si>
    <t>深谷岡部</t>
  </si>
  <si>
    <t>深谷川本</t>
  </si>
  <si>
    <t>行田忍</t>
  </si>
  <si>
    <t>行田太田</t>
  </si>
  <si>
    <t>行田長野</t>
  </si>
  <si>
    <t>行田見沼</t>
  </si>
  <si>
    <t>行田西</t>
  </si>
  <si>
    <t>行田南河原</t>
  </si>
  <si>
    <t>加須昭和</t>
  </si>
  <si>
    <t>加須騎西</t>
  </si>
  <si>
    <t>加須北川辺</t>
  </si>
  <si>
    <t>羽生西</t>
  </si>
  <si>
    <t>羽生南</t>
  </si>
  <si>
    <t>羽生東</t>
  </si>
  <si>
    <t>越谷中央</t>
  </si>
  <si>
    <t>越谷東</t>
  </si>
  <si>
    <t>越谷西</t>
  </si>
  <si>
    <t>越谷南</t>
  </si>
  <si>
    <t>越谷北</t>
  </si>
  <si>
    <t>越谷富士</t>
  </si>
  <si>
    <t>越谷北陽</t>
  </si>
  <si>
    <t>越谷栄進</t>
  </si>
  <si>
    <t>越谷光陽</t>
  </si>
  <si>
    <t>越谷平方</t>
  </si>
  <si>
    <t>越谷武蔵野</t>
  </si>
  <si>
    <t>越谷大袋</t>
  </si>
  <si>
    <t>越谷新栄</t>
  </si>
  <si>
    <t>越谷大相模</t>
  </si>
  <si>
    <t>八潮大原</t>
  </si>
  <si>
    <t>八潮八幡</t>
  </si>
  <si>
    <t>春日部武里</t>
  </si>
  <si>
    <t>春日部大沼</t>
  </si>
  <si>
    <t>春日部豊野</t>
  </si>
  <si>
    <t>春日部緑</t>
  </si>
  <si>
    <t>春日部葛飾</t>
  </si>
  <si>
    <t>春日部飯沼</t>
  </si>
  <si>
    <t>蓮田黒浜</t>
  </si>
  <si>
    <t>久喜太東</t>
  </si>
  <si>
    <t>久喜鷲宮</t>
  </si>
  <si>
    <t>久喜鷲宮東</t>
  </si>
  <si>
    <t>久喜鷲宮西</t>
  </si>
  <si>
    <t>白岡篠津</t>
  </si>
  <si>
    <t>幸手東</t>
  </si>
  <si>
    <t>幸手西</t>
  </si>
  <si>
    <t>吉川東</t>
  </si>
  <si>
    <t>吉川南</t>
  </si>
  <si>
    <t>吉川中央</t>
  </si>
  <si>
    <t>三郷南</t>
  </si>
  <si>
    <t>三郷北</t>
  </si>
  <si>
    <t>三郷栄</t>
  </si>
  <si>
    <t>三郷早稲田</t>
  </si>
  <si>
    <t>三郷瑞穂</t>
  </si>
  <si>
    <t>三芳藤久保</t>
  </si>
  <si>
    <t>嵐山菅谷</t>
  </si>
  <si>
    <t>嵐山玉ノ岡</t>
  </si>
  <si>
    <t>小川東</t>
  </si>
  <si>
    <t>ときがわ都幾川</t>
  </si>
  <si>
    <t>ときがわ玉川</t>
  </si>
  <si>
    <t>宮代前原</t>
  </si>
  <si>
    <t>杉戸広島</t>
  </si>
  <si>
    <t>浦和実業学園</t>
  </si>
  <si>
    <t>星野学園</t>
  </si>
  <si>
    <t>本庄市立</t>
  </si>
  <si>
    <t>上里町立</t>
  </si>
  <si>
    <t>さいたま</t>
  </si>
  <si>
    <t>さいたま市立岸中学校</t>
  </si>
  <si>
    <t>さいたま市立常盤中学校</t>
  </si>
  <si>
    <t>さいたま市立木崎中学校</t>
  </si>
  <si>
    <t>さいたま市立原山中学校</t>
  </si>
  <si>
    <t>さいたま市立本太中学校</t>
  </si>
  <si>
    <t>さいたま市立東浦和中学校</t>
  </si>
  <si>
    <t>さいたま市立南浦和中学校</t>
  </si>
  <si>
    <t>さいたま市立土合中学校</t>
  </si>
  <si>
    <t>さいたま市立大久保中学校</t>
  </si>
  <si>
    <t>さいたま市立美園中学校</t>
  </si>
  <si>
    <t>さいたま市立大谷口中学校</t>
  </si>
  <si>
    <t>さいたま市立田島中学校</t>
  </si>
  <si>
    <t>さいたま市立三室中学校</t>
  </si>
  <si>
    <t>さいたま市立上大久保中学校</t>
  </si>
  <si>
    <t>さいたま市立内谷中学校</t>
  </si>
  <si>
    <t>さいたま市立尾間木中学校</t>
  </si>
  <si>
    <t>さいたま市立浦和中学校</t>
  </si>
  <si>
    <t>さいたま市立与野西中学校</t>
  </si>
  <si>
    <t>さいたま市立三橋中学校</t>
  </si>
  <si>
    <t>さいたま市立日進中学校</t>
  </si>
  <si>
    <t>さいたま市立指扇中学校</t>
  </si>
  <si>
    <t>さいたま市立片柳中学校</t>
  </si>
  <si>
    <t>さいたま市立春里中学校</t>
  </si>
  <si>
    <t>さいたま市立第二東中学校</t>
  </si>
  <si>
    <t>さいたま市立土屋中学校</t>
  </si>
  <si>
    <t>さいたま市立大宮八幡中学校</t>
  </si>
  <si>
    <t>さいたま市立春野中学校</t>
  </si>
  <si>
    <t>さいたま市立川通中学校</t>
  </si>
  <si>
    <t>埼玉大学教育学部附属中学校</t>
  </si>
  <si>
    <t>浦和実業学園中学校</t>
  </si>
  <si>
    <t>開智中学校</t>
  </si>
  <si>
    <t>埼玉栄中学校</t>
  </si>
  <si>
    <t>淑徳与野中学校</t>
  </si>
  <si>
    <t>川口市立北中学校</t>
  </si>
  <si>
    <t>川口市立芝中学校</t>
  </si>
  <si>
    <t>川口市立芝東中学校</t>
  </si>
  <si>
    <t>川口市立岸川中学校</t>
  </si>
  <si>
    <t>川口市立小谷場中学校</t>
  </si>
  <si>
    <t>川口市立戸塚中学校</t>
  </si>
  <si>
    <t>川口市立在家中学校</t>
  </si>
  <si>
    <t>川口市立八幡木中学校</t>
  </si>
  <si>
    <t>戸田市立戸田中学校</t>
  </si>
  <si>
    <t>戸田市立戸田東中学校</t>
  </si>
  <si>
    <t>戸田市立新曽中学校</t>
  </si>
  <si>
    <t>草加市立草加中学校</t>
  </si>
  <si>
    <t>草加市立谷塚中学校</t>
  </si>
  <si>
    <t>草加市立川柳中学校</t>
  </si>
  <si>
    <t>草加市立瀬崎中学校</t>
  </si>
  <si>
    <t>草加市立両新田中学校</t>
  </si>
  <si>
    <t>草加市立青柳中学校</t>
  </si>
  <si>
    <t>草加市立松江中学校</t>
  </si>
  <si>
    <t>朝霞市立朝霞第一中学校</t>
  </si>
  <si>
    <t>朝霞市立朝霞第三中学校</t>
  </si>
  <si>
    <t>朝霞市立朝霞第四中学校</t>
  </si>
  <si>
    <t>志木市立志木中学校</t>
  </si>
  <si>
    <t>志木市立志木第二中学校</t>
  </si>
  <si>
    <t>志木市立宗岡中学校</t>
  </si>
  <si>
    <t>新座市立新座中学校</t>
  </si>
  <si>
    <t>新座市立第四中学校</t>
  </si>
  <si>
    <t>新座市立第五中学校</t>
  </si>
  <si>
    <t>和光市立大和中学校</t>
  </si>
  <si>
    <t>上尾市立上尾中学校</t>
  </si>
  <si>
    <t>上尾市立原市中学校</t>
  </si>
  <si>
    <t>上尾市立西中学校</t>
  </si>
  <si>
    <t>上尾市立東中学校</t>
  </si>
  <si>
    <t>上尾市立瓦葺中学校</t>
  </si>
  <si>
    <t>上尾市立南中学校</t>
  </si>
  <si>
    <t>上尾市立大谷中学校</t>
  </si>
  <si>
    <t>鴻巣市立鴻巣南中学校</t>
  </si>
  <si>
    <t>鴻巣市立赤見台中学校</t>
  </si>
  <si>
    <t>鴻巣市立吹上中学校</t>
  </si>
  <si>
    <t>鴻巣市立吹上北中学校</t>
  </si>
  <si>
    <t>北本市立東中学校</t>
  </si>
  <si>
    <t>北本市立宮内中学校</t>
  </si>
  <si>
    <t>桶川市立桶川中学校</t>
  </si>
  <si>
    <t>桶川市立桶川西中学校</t>
  </si>
  <si>
    <t>桶川市立加納中学校</t>
  </si>
  <si>
    <t>埼玉県立伊奈学園中学校</t>
  </si>
  <si>
    <t>川越市立芳野中学校</t>
  </si>
  <si>
    <t>川越市立福原中学校</t>
  </si>
  <si>
    <t>川越市立名細中学校</t>
  </si>
  <si>
    <t>川越市立霞ケ関東中学校</t>
  </si>
  <si>
    <t>川越市立霞ケ関西中学校</t>
  </si>
  <si>
    <t>狭山市立西中学校</t>
  </si>
  <si>
    <t>狭山市立山王中学校</t>
  </si>
  <si>
    <t>狭山市立中央中学校</t>
  </si>
  <si>
    <t>所沢市立所沢中学校</t>
  </si>
  <si>
    <t>所沢市立東中学校</t>
  </si>
  <si>
    <t>所沢市立小手指中学校</t>
  </si>
  <si>
    <t>所沢市立向陽中学校</t>
  </si>
  <si>
    <t>所沢市立美原中学校</t>
  </si>
  <si>
    <t>所沢市立中央中学校</t>
  </si>
  <si>
    <t>所沢市立北野中学校</t>
  </si>
  <si>
    <t>飯能市立飯能第一中学校</t>
  </si>
  <si>
    <t>飯能市立飯能西中学校</t>
  </si>
  <si>
    <t>毛呂山町立毛呂山中学校</t>
  </si>
  <si>
    <t>坂戸市立坂戸中学校</t>
  </si>
  <si>
    <t>坂戸市立住吉中学校</t>
  </si>
  <si>
    <t>坂戸市立千代田中学校</t>
  </si>
  <si>
    <t>鶴ヶ島市立鶴ヶ島中学校</t>
  </si>
  <si>
    <t>鶴ヶ島市立藤中学校</t>
  </si>
  <si>
    <t>鶴ヶ島市立西中学校</t>
  </si>
  <si>
    <t>入間市立金子中学校</t>
  </si>
  <si>
    <t>入間市立野田中学校</t>
  </si>
  <si>
    <t>富士見市立西中学校</t>
  </si>
  <si>
    <t>ふじみ野市立福岡中学校</t>
  </si>
  <si>
    <t>三芳町立藤久保中学校</t>
  </si>
  <si>
    <t>秀明中学校</t>
  </si>
  <si>
    <t>西武学園文理中学校</t>
  </si>
  <si>
    <t>星野学園中学校</t>
  </si>
  <si>
    <t>東松山市立松山中学校</t>
  </si>
  <si>
    <t>東松山市立南中学校</t>
  </si>
  <si>
    <t>東松山市立北中学校</t>
  </si>
  <si>
    <t>滑川町立滑川中学校</t>
  </si>
  <si>
    <t>嵐山町立菅谷中学校</t>
  </si>
  <si>
    <t>嵐山町立玉ノ岡中学校</t>
  </si>
  <si>
    <t>小川町立東中学校</t>
  </si>
  <si>
    <t>ときがわ町立都幾川中学校</t>
  </si>
  <si>
    <t>ときがわ町立玉川中学校</t>
  </si>
  <si>
    <t>鳩山町立鳩山中学校</t>
  </si>
  <si>
    <t>川島町立川島中学校</t>
  </si>
  <si>
    <t>川島町立川島西中学校</t>
  </si>
  <si>
    <t>吉見町立吉見中学校</t>
  </si>
  <si>
    <t>大妻嵐山中学校</t>
  </si>
  <si>
    <t>本庄市立本庄西中学校</t>
  </si>
  <si>
    <t>本庄市立本庄南中学校</t>
  </si>
  <si>
    <t>上里町立上里中学校</t>
  </si>
  <si>
    <t>上里町立上里北中学校</t>
  </si>
  <si>
    <t>神川町立神川中学校</t>
  </si>
  <si>
    <t>本庄東高等
学校附属中学校</t>
  </si>
  <si>
    <t>皆野町立皆野中学校</t>
  </si>
  <si>
    <t>熊谷市立富士見中学校</t>
  </si>
  <si>
    <t>熊谷市立熊谷東中学校</t>
  </si>
  <si>
    <t>熊谷市立中条中学校</t>
  </si>
  <si>
    <t>熊谷市立江南中学校</t>
  </si>
  <si>
    <t>熊谷市立三尻中学校</t>
  </si>
  <si>
    <t>深谷市立明戸中学校</t>
  </si>
  <si>
    <t>深谷市立幡羅中学校</t>
  </si>
  <si>
    <t>深谷市立深谷中学校</t>
  </si>
  <si>
    <t>深谷市立豊里中学校</t>
  </si>
  <si>
    <t>深谷市立上柴中学校</t>
  </si>
  <si>
    <t>深谷市立岡部中学校</t>
  </si>
  <si>
    <t>深谷市立川本中学校</t>
  </si>
  <si>
    <t>行田市立忍中学校</t>
  </si>
  <si>
    <t>行田市立行田中学校</t>
  </si>
  <si>
    <t>行田市立太田中学校</t>
  </si>
  <si>
    <t>行田市立長野中学校</t>
  </si>
  <si>
    <t>行田市立見沼中学校</t>
  </si>
  <si>
    <t>行田市立西中学校</t>
  </si>
  <si>
    <t>行田市立南河原中学校</t>
  </si>
  <si>
    <t>加須市立昭和中学校</t>
  </si>
  <si>
    <t>加須市立加須西中学校</t>
  </si>
  <si>
    <t>加須市立加須東中学校</t>
  </si>
  <si>
    <t>加須市立加須平成中学校</t>
  </si>
  <si>
    <t>加須市立騎西中学校</t>
  </si>
  <si>
    <t>加須市立北川辺中学校</t>
  </si>
  <si>
    <t>羽生市立西中学校</t>
  </si>
  <si>
    <t>羽生市立南中学校</t>
  </si>
  <si>
    <t>羽生市立東中学校</t>
  </si>
  <si>
    <t>越谷市立中央中学校</t>
  </si>
  <si>
    <t>越谷市立東中学校</t>
  </si>
  <si>
    <t>越谷市立西中学校</t>
  </si>
  <si>
    <t>越谷市立南中学校</t>
  </si>
  <si>
    <t>越谷市立北中学校</t>
  </si>
  <si>
    <t>越谷市立富士中学校</t>
  </si>
  <si>
    <t>越谷市立北陽中学校</t>
  </si>
  <si>
    <t>越谷市立栄進中学校</t>
  </si>
  <si>
    <t>越谷市立光陽中学校</t>
  </si>
  <si>
    <t>越谷市立平方中学校</t>
  </si>
  <si>
    <t>越谷市立武蔵野中学校</t>
  </si>
  <si>
    <t>越谷市立大袋中学校</t>
  </si>
  <si>
    <t>越谷市立新栄中学校</t>
  </si>
  <si>
    <t>越谷市立大相模中学校</t>
  </si>
  <si>
    <t>八潮市立八潮中学校</t>
  </si>
  <si>
    <t>八潮市立大原中学校</t>
  </si>
  <si>
    <t>八潮市立八幡中学校</t>
  </si>
  <si>
    <t>春日部市立春日部中学校</t>
  </si>
  <si>
    <t>春日部市立武里中学校</t>
  </si>
  <si>
    <t>春日部市立大沼中学校</t>
  </si>
  <si>
    <t>春日部市立豊野中学校</t>
  </si>
  <si>
    <t>春日部市立緑中学校</t>
  </si>
  <si>
    <t>春日部市立葛飾中学校</t>
  </si>
  <si>
    <t>春日部市立飯沼中学校</t>
  </si>
  <si>
    <t>蓮田市立黒浜中学校</t>
  </si>
  <si>
    <t>蓮田市立蓮田南中学校</t>
  </si>
  <si>
    <t>久喜市立久喜中学校</t>
  </si>
  <si>
    <t>久喜市立久喜南中学校</t>
  </si>
  <si>
    <t>久喜市立久喜東中学校</t>
  </si>
  <si>
    <t>久喜市立太東中学校</t>
  </si>
  <si>
    <t>久喜市立鷲宮中学校</t>
  </si>
  <si>
    <t>久喜市立鷲宮東中学校</t>
  </si>
  <si>
    <t>久喜市立鷲宮西中学校</t>
  </si>
  <si>
    <t>白岡市立篠津中学校</t>
  </si>
  <si>
    <t>白岡市立白岡中学校</t>
  </si>
  <si>
    <t>宮代町立前原中学校</t>
  </si>
  <si>
    <t>春日部共栄中学校</t>
  </si>
  <si>
    <t>幸手市立幸手中学校</t>
  </si>
  <si>
    <t>幸手市立東中学校</t>
  </si>
  <si>
    <t>幸手市立西中学校</t>
  </si>
  <si>
    <t>杉戸町立杉戸中学校</t>
  </si>
  <si>
    <t>杉戸町立広島中学校</t>
  </si>
  <si>
    <t>松伏町立松伏中学校</t>
  </si>
  <si>
    <t>吉川市立東中学校</t>
  </si>
  <si>
    <t>吉川市立南中学校</t>
  </si>
  <si>
    <t>吉川市立中央中学校</t>
  </si>
  <si>
    <t>三郷市立南中学校</t>
  </si>
  <si>
    <t>三郷市立北中学校</t>
  </si>
  <si>
    <t>三郷市立栄中学校</t>
  </si>
  <si>
    <t>三郷市立早稲田中学校</t>
  </si>
  <si>
    <t>三郷市立瑞穂中学校</t>
  </si>
  <si>
    <t>蕨第一</t>
  </si>
  <si>
    <t>　　ホームページに申し込み状況を掲載する予定ですので、ご確認ください。</t>
  </si>
  <si>
    <r>
      <t>③最後に記入漏れがないか確認をして、</t>
    </r>
    <r>
      <rPr>
        <sz val="14"/>
        <color indexed="10"/>
        <rFont val="ＭＳ 明朝"/>
        <family val="1"/>
      </rPr>
      <t>ファイル名を　学校名</t>
    </r>
  </si>
  <si>
    <t>　１つの種目に30人以上参加する場合は、申し込み先までご連絡ください。</t>
  </si>
  <si>
    <t>振込予定日を入力</t>
  </si>
  <si>
    <t>参加費振込</t>
  </si>
  <si>
    <t>振り込みました</t>
  </si>
  <si>
    <t>○</t>
  </si>
  <si>
    <t>これから振り込みます</t>
  </si>
  <si>
    <t>振込予定日</t>
  </si>
  <si>
    <t xml:space="preserve">  どちらかに○</t>
  </si>
  <si>
    <t>※振込は</t>
  </si>
  <si>
    <t>申込書は必ず郵送でお願いします。（ＦＡＸは不可）</t>
  </si>
  <si>
    <t>　地区名 学校名をリストから選んで、申し込み責任者名を入力してください。</t>
  </si>
  <si>
    <t>　地区・学校名はリスト形式になっています。</t>
  </si>
  <si>
    <r>
      <t>平成２４年度 第２６回会長杯争奪中学シングルス大会参加申込書</t>
    </r>
    <r>
      <rPr>
        <b/>
        <sz val="9"/>
        <color indexed="8"/>
        <rFont val="ＭＳ 明朝"/>
        <family val="1"/>
      </rPr>
      <t xml:space="preserve"> ２枚目</t>
    </r>
  </si>
  <si>
    <t>大砂土</t>
  </si>
  <si>
    <t>さいたま大砂土</t>
  </si>
  <si>
    <t>さいたま市見沼区東大宮1-100-1</t>
  </si>
  <si>
    <t>さいたま市立大砂土中学校</t>
  </si>
  <si>
    <t xml:space="preserve">　１．主　　催　　埼玉県バドミントン協会
</t>
  </si>
  <si>
    <t>城西川越中学校</t>
  </si>
  <si>
    <t>上　尾</t>
  </si>
  <si>
    <t>上尾市立大石中学校</t>
  </si>
  <si>
    <t>鶴ヶ島市立富士見中学校</t>
  </si>
  <si>
    <t>ふじみ野市立大井中学校</t>
  </si>
  <si>
    <t>児　玉</t>
  </si>
  <si>
    <t>秩　父</t>
  </si>
  <si>
    <t>東京成徳大学深谷中学校</t>
  </si>
  <si>
    <t>北埼玉</t>
  </si>
  <si>
    <t>川　口</t>
  </si>
  <si>
    <t>県　南</t>
  </si>
  <si>
    <t>朝　霞</t>
  </si>
  <si>
    <t>入　間</t>
  </si>
  <si>
    <t>比　企</t>
  </si>
  <si>
    <t>大　里</t>
  </si>
  <si>
    <t>越　谷</t>
  </si>
  <si>
    <t>埼葛北部</t>
  </si>
  <si>
    <t>埼葛南部</t>
  </si>
  <si>
    <t>50A50</t>
  </si>
  <si>
    <t>0101</t>
  </si>
  <si>
    <t>さいたま</t>
  </si>
  <si>
    <t>岸</t>
  </si>
  <si>
    <t>048 ( 822 ) 4022</t>
  </si>
  <si>
    <t>048 ( 835 ) 1358</t>
  </si>
  <si>
    <t>50A51</t>
  </si>
  <si>
    <t>0102</t>
  </si>
  <si>
    <t>048 ( 831 ) 3189</t>
  </si>
  <si>
    <t>048 ( 830 ) 1561</t>
  </si>
  <si>
    <t>50A52</t>
  </si>
  <si>
    <t>048 ( 886 ) 4302</t>
  </si>
  <si>
    <t>048 ( 811 ) 1337</t>
  </si>
  <si>
    <t>50A53</t>
  </si>
  <si>
    <t>048 ( 882 ) 3192</t>
  </si>
  <si>
    <t>048 ( 811 ) 1338</t>
  </si>
  <si>
    <t>50A54</t>
  </si>
  <si>
    <t>048 ( 886 ) 4305</t>
  </si>
  <si>
    <t>048 ( 811 ) 1339</t>
  </si>
  <si>
    <t>50A55</t>
  </si>
  <si>
    <t>048 ( 873 ) 4141</t>
  </si>
  <si>
    <t>048 ( 810 ) 1126</t>
  </si>
  <si>
    <t>50A56</t>
  </si>
  <si>
    <t>048 ( 863 ) 0753</t>
  </si>
  <si>
    <t>048 ( 836 ) 1589</t>
  </si>
  <si>
    <t>50A59</t>
  </si>
  <si>
    <t>048 ( 853 ) 1000</t>
  </si>
  <si>
    <t>048 ( 840 ) 1432</t>
  </si>
  <si>
    <t>50A60</t>
  </si>
  <si>
    <t>048 ( 852 ) 3554</t>
  </si>
  <si>
    <t>048 ( 840 ) 1430</t>
  </si>
  <si>
    <t>50A62</t>
  </si>
  <si>
    <t>048 ( 878 ) 0019</t>
  </si>
  <si>
    <t>048 ( 812 ) 1049</t>
  </si>
  <si>
    <t>50A63</t>
  </si>
  <si>
    <t>048 ( 887 ) 1000</t>
  </si>
  <si>
    <t>048 ( 811 ) 1335</t>
  </si>
  <si>
    <t>50A64</t>
  </si>
  <si>
    <t>048 ( 864 ) 3451</t>
  </si>
  <si>
    <t>048 ( 836 ) 1588</t>
  </si>
  <si>
    <t>50A65</t>
  </si>
  <si>
    <t>048 ( 874 ) 2331</t>
  </si>
  <si>
    <t>048 ( 810 ) 1125</t>
  </si>
  <si>
    <t>50A66</t>
  </si>
  <si>
    <t>048 ( 855 ) 3901</t>
  </si>
  <si>
    <t>048 ( 840 ) 1431</t>
  </si>
  <si>
    <t>50A67</t>
  </si>
  <si>
    <t>048 ( 861 ) 7570</t>
  </si>
  <si>
    <t>048 ( 836 ) 1586</t>
  </si>
  <si>
    <t>50A68</t>
  </si>
  <si>
    <t>048 ( 874 ) 9733</t>
  </si>
  <si>
    <t>048 ( 810 ) 1127</t>
  </si>
  <si>
    <t>50A69</t>
  </si>
  <si>
    <t>330-0073</t>
  </si>
  <si>
    <t>048 ( 886 ) 8008</t>
  </si>
  <si>
    <t>048 ( 886 ) 8555</t>
  </si>
  <si>
    <t>50G51</t>
  </si>
  <si>
    <t>048 ( 852 ) 6235</t>
  </si>
  <si>
    <t>048 ( 852 ) 6253</t>
  </si>
  <si>
    <t>51A54</t>
  </si>
  <si>
    <t>048 ( 641 ) 0793</t>
  </si>
  <si>
    <t>048 ( 641 ) 6288</t>
  </si>
  <si>
    <t>51A56</t>
  </si>
  <si>
    <t>048 ( 663 ) 1251</t>
  </si>
  <si>
    <t>048 ( 663 ) 0834</t>
  </si>
  <si>
    <t>51A59</t>
  </si>
  <si>
    <t>337-0051</t>
  </si>
  <si>
    <t>048 ( 684 ) 8004</t>
  </si>
  <si>
    <t>048 ( 684 ) 8966</t>
  </si>
  <si>
    <t>51A60</t>
  </si>
  <si>
    <t>048 ( 624 ) 6234</t>
  </si>
  <si>
    <t>048 ( 624 ) 2479</t>
  </si>
  <si>
    <t>51A62</t>
  </si>
  <si>
    <t>048 ( 683 ) 3173</t>
  </si>
  <si>
    <t>048 ( 683 ) 8963</t>
  </si>
  <si>
    <t>51A63</t>
  </si>
  <si>
    <t>048 ( 683 ) 3458</t>
  </si>
  <si>
    <t>048 ( 683 ) 8979</t>
  </si>
  <si>
    <t>51A70</t>
  </si>
  <si>
    <t>048 ( 643 ) 2133</t>
  </si>
  <si>
    <t>048 ( 643 ) 3298</t>
  </si>
  <si>
    <t>51A71</t>
  </si>
  <si>
    <t>048 ( 622 ) 4611</t>
  </si>
  <si>
    <t>048 ( 624 ) 2135</t>
  </si>
  <si>
    <t>51A72</t>
  </si>
  <si>
    <t>048 ( 687 ) 8800</t>
  </si>
  <si>
    <t>048 ( 687 ) 9301</t>
  </si>
  <si>
    <t>51A74</t>
  </si>
  <si>
    <t>048 ( 682 ) 3951</t>
  </si>
  <si>
    <t>048 ( 682 ) 3952</t>
  </si>
  <si>
    <t>58B51</t>
  </si>
  <si>
    <t>339-0011</t>
  </si>
  <si>
    <t>048 ( 799 ) 1061</t>
  </si>
  <si>
    <t>048 ( 799 ) 0436</t>
  </si>
  <si>
    <t>0151</t>
  </si>
  <si>
    <t>埼玉大学附属</t>
  </si>
  <si>
    <t>336-0021</t>
  </si>
  <si>
    <t>048 ( 862 ) 2214</t>
  </si>
  <si>
    <t>048 ( 865 ) 6484</t>
  </si>
  <si>
    <t>0191</t>
  </si>
  <si>
    <t>私　立</t>
  </si>
  <si>
    <t>336-0025</t>
  </si>
  <si>
    <t>048 ( 861 ) 6131</t>
  </si>
  <si>
    <t>048 ( 861 ) 6132</t>
  </si>
  <si>
    <t>0192</t>
  </si>
  <si>
    <t>開　智</t>
  </si>
  <si>
    <t>048 ( 795 ) 0777</t>
  </si>
  <si>
    <t>048 ( 795 ) 0666</t>
  </si>
  <si>
    <t>0193</t>
  </si>
  <si>
    <t>048 ( 624 ) 6488</t>
  </si>
  <si>
    <t>048 ( 621 ) 2123</t>
  </si>
  <si>
    <t>0194</t>
  </si>
  <si>
    <t>338-0001</t>
  </si>
  <si>
    <t>048 ( 840 ) 1035</t>
  </si>
  <si>
    <t>048 ( 853 ) 6008</t>
  </si>
  <si>
    <t>50B53</t>
  </si>
  <si>
    <t>北</t>
  </si>
  <si>
    <t>048 ( 295 ) 1008</t>
  </si>
  <si>
    <t>048 ( 295 ) 6808</t>
  </si>
  <si>
    <t>50B55</t>
  </si>
  <si>
    <t>0202</t>
  </si>
  <si>
    <t>048 ( 265 ) 3377</t>
  </si>
  <si>
    <t>048 ( 268 ) 4726</t>
  </si>
  <si>
    <t>50B62</t>
  </si>
  <si>
    <t>048 ( 265 ) 3317</t>
  </si>
  <si>
    <t>048 ( 268 ) 4746</t>
  </si>
  <si>
    <t>50B64</t>
  </si>
  <si>
    <t>048 ( 268 ) 4506</t>
  </si>
  <si>
    <t>048 ( 268 ) 4761</t>
  </si>
  <si>
    <t>50B65</t>
  </si>
  <si>
    <t>048 ( 267 ) 1055</t>
  </si>
  <si>
    <t>048 ( 267 ) 1069</t>
  </si>
  <si>
    <t>50B70</t>
  </si>
  <si>
    <t>048 ( 295 ) 0776</t>
  </si>
  <si>
    <t>048 ( 294 ) 0436</t>
  </si>
  <si>
    <t>50B71</t>
  </si>
  <si>
    <t>048 ( 295 ) 4102</t>
  </si>
  <si>
    <t>048 ( 295 ) 5661</t>
  </si>
  <si>
    <t>50E52</t>
  </si>
  <si>
    <t>048 ( 283 ) 4006</t>
  </si>
  <si>
    <t>048 ( 283 ) 6633</t>
  </si>
  <si>
    <t>50C50</t>
  </si>
  <si>
    <t>0301</t>
  </si>
  <si>
    <t>048 ( 442 ) 2533</t>
  </si>
  <si>
    <t>048 ( 442 ) 2525</t>
  </si>
  <si>
    <t>50D50</t>
  </si>
  <si>
    <t>0302</t>
  </si>
  <si>
    <t>戸　田</t>
  </si>
  <si>
    <t>048 ( 442 ) 2627</t>
  </si>
  <si>
    <t>048 ( 443 ) 9193</t>
  </si>
  <si>
    <t>50D51</t>
  </si>
  <si>
    <t>0303</t>
  </si>
  <si>
    <t>戸田東</t>
  </si>
  <si>
    <t>048 ( 442 ) 5844</t>
  </si>
  <si>
    <t>048 ( 443 ) 9270</t>
  </si>
  <si>
    <t>048 ( 443 ) 4512</t>
  </si>
  <si>
    <t>048 ( 443 ) 9504</t>
  </si>
  <si>
    <t>048 ( 925 ) 5201</t>
  </si>
  <si>
    <t>048 ( 925 ) 5202</t>
  </si>
  <si>
    <t>048 ( 925 ) 2421</t>
  </si>
  <si>
    <t>048 ( 925 ) 3456</t>
  </si>
  <si>
    <t>048 ( 931 ) 5827</t>
  </si>
  <si>
    <t>048 ( 931 ) 5828</t>
  </si>
  <si>
    <t>048 ( 927 ) 6297</t>
  </si>
  <si>
    <t>048 ( 927 ) 6298</t>
  </si>
  <si>
    <t>048 ( 924 ) 5052</t>
  </si>
  <si>
    <t>048 ( 924 ) 5053</t>
  </si>
  <si>
    <t>048 ( 936 ) 4001</t>
  </si>
  <si>
    <t>048 ( 936 ) 4002</t>
  </si>
  <si>
    <t>048 ( 936 ) 9903</t>
  </si>
  <si>
    <t>048 ( 936 ) 9904</t>
  </si>
  <si>
    <t>048 ( 461 ) 0076</t>
  </si>
  <si>
    <t>048 ( 467 ) 4741</t>
  </si>
  <si>
    <t>048 ( 464 ) 7575</t>
  </si>
  <si>
    <t>048 ( 460 ) 2280</t>
  </si>
  <si>
    <t>048 ( 466 ) 4711</t>
  </si>
  <si>
    <t>048 ( 467 ) 4744</t>
  </si>
  <si>
    <t>048 ( 471 ) 0143</t>
  </si>
  <si>
    <t>048 ( 474 ) 6592</t>
  </si>
  <si>
    <t>048 ( 473 ) 2379</t>
  </si>
  <si>
    <t>048 ( 474 ) 6617</t>
  </si>
  <si>
    <t>048 ( 471 ) 2241</t>
  </si>
  <si>
    <t>048 ( 474 ) 6599</t>
  </si>
  <si>
    <t>048 ( 478 ) 3668</t>
  </si>
  <si>
    <t>048 ( 482 ) 0131</t>
  </si>
  <si>
    <t>048 ( 477 ) 6053</t>
  </si>
  <si>
    <t>048 ( 482 ) 0134</t>
  </si>
  <si>
    <t>048 ( 478 ) 2010</t>
  </si>
  <si>
    <t>048 ( 482 ) 0135</t>
  </si>
  <si>
    <t>048 ( 461 ) 2143</t>
  </si>
  <si>
    <t>048 ( 461 ) 2237</t>
  </si>
  <si>
    <t>51E50</t>
  </si>
  <si>
    <t>0601</t>
  </si>
  <si>
    <t>上　尾</t>
  </si>
  <si>
    <t>362-0034</t>
  </si>
  <si>
    <t>048 ( 771 ) 0129</t>
  </si>
  <si>
    <t>048 ( 771 ) 9215</t>
  </si>
  <si>
    <t>51E52</t>
  </si>
  <si>
    <t>0602</t>
  </si>
  <si>
    <t>大石</t>
  </si>
  <si>
    <t>上尾大石</t>
  </si>
  <si>
    <t>362-0072</t>
  </si>
  <si>
    <t>048 ( 772 ) 2660</t>
  </si>
  <si>
    <t>51E53</t>
  </si>
  <si>
    <t>0603</t>
  </si>
  <si>
    <t>362-0021</t>
  </si>
  <si>
    <t>048 ( 721 ) 0636</t>
  </si>
  <si>
    <t>048 ( 721 ) 9798</t>
  </si>
  <si>
    <t>51E55</t>
  </si>
  <si>
    <t>362-0047</t>
  </si>
  <si>
    <t>048 ( 781 ) 1541</t>
  </si>
  <si>
    <t>048 ( 726 ) 2985</t>
  </si>
  <si>
    <t>51E56</t>
  </si>
  <si>
    <t>362-0013</t>
  </si>
  <si>
    <t>048 ( 775 ) 6566</t>
  </si>
  <si>
    <t>048 ( 775 ) 1165</t>
  </si>
  <si>
    <t>51E58</t>
  </si>
  <si>
    <t>362-0022</t>
  </si>
  <si>
    <t>048 ( 722 ) 2101</t>
  </si>
  <si>
    <t>048 ( 721 ) 9809</t>
  </si>
  <si>
    <t>51E59</t>
  </si>
  <si>
    <t>362-0064</t>
  </si>
  <si>
    <t>048 ( 781 ) 2299</t>
  </si>
  <si>
    <t>048 ( 726 ) 3347</t>
  </si>
  <si>
    <t>51E60</t>
  </si>
  <si>
    <t>0608</t>
  </si>
  <si>
    <t>048 ( 781 ) 9080</t>
  </si>
  <si>
    <t>048 ( 726 ) 3959</t>
  </si>
  <si>
    <t>0701</t>
  </si>
  <si>
    <t>鴻巣南</t>
  </si>
  <si>
    <t>365-0043</t>
  </si>
  <si>
    <t>048 ( 542 ) 2861</t>
  </si>
  <si>
    <t>048 ( 542 ) 1789</t>
  </si>
  <si>
    <t>51B56</t>
  </si>
  <si>
    <t>365-0064</t>
  </si>
  <si>
    <t>048 ( 596 ) 6002</t>
  </si>
  <si>
    <t>048 ( 597 ) 0268</t>
  </si>
  <si>
    <t>51C50</t>
  </si>
  <si>
    <t>0703</t>
  </si>
  <si>
    <t>048 ( 548 ) 0051</t>
  </si>
  <si>
    <t>048 ( 547 ) 1470</t>
  </si>
  <si>
    <t>51C51</t>
  </si>
  <si>
    <t>鴻巣市鎌塚550</t>
  </si>
  <si>
    <t>048 ( 548 ) 0081</t>
  </si>
  <si>
    <t>048 ( 547 ) 1471</t>
  </si>
  <si>
    <t>51D52</t>
  </si>
  <si>
    <t>東</t>
  </si>
  <si>
    <t>048 ( 592 ) 3145</t>
  </si>
  <si>
    <t>048 ( 592 ) 3149</t>
  </si>
  <si>
    <t>51D53</t>
  </si>
  <si>
    <t>048 ( 543 ) 2900</t>
  </si>
  <si>
    <t>048 ( 543 ) 2901</t>
  </si>
  <si>
    <t>51F50</t>
  </si>
  <si>
    <t>桶　川</t>
  </si>
  <si>
    <t>桶川市泉1-5-10</t>
  </si>
  <si>
    <t>048 ( 787 ) 1311</t>
  </si>
  <si>
    <t>048 ( 787 ) 5047</t>
  </si>
  <si>
    <t>51F52</t>
  </si>
  <si>
    <t>桶川西</t>
  </si>
  <si>
    <t>048 ( 787 ) 1342</t>
  </si>
  <si>
    <t>048 ( 787 ) 3564</t>
  </si>
  <si>
    <t>51F53</t>
  </si>
  <si>
    <t>048 ( 728 ) 3061</t>
  </si>
  <si>
    <t>048 ( 728 ) 6043</t>
  </si>
  <si>
    <t>59A00</t>
  </si>
  <si>
    <t>伊奈学園</t>
  </si>
  <si>
    <t>362-0802</t>
  </si>
  <si>
    <t>北足立郡伊奈町学園4-1-1</t>
  </si>
  <si>
    <t>048 ( 729 ) 2882</t>
  </si>
  <si>
    <t>048 ( 729 ) 1003</t>
  </si>
  <si>
    <t>52A54</t>
  </si>
  <si>
    <t>0801</t>
  </si>
  <si>
    <t>350-0835</t>
  </si>
  <si>
    <t>川越市石田本郷733</t>
  </si>
  <si>
    <t>049 ( 222 ) 1265</t>
  </si>
  <si>
    <t>049 ( 229 ) 1223</t>
  </si>
  <si>
    <t>52A57</t>
  </si>
  <si>
    <t>0802</t>
  </si>
  <si>
    <t>350-1151</t>
  </si>
  <si>
    <t>049 ( 243 ) 4140</t>
  </si>
  <si>
    <t>049 ( 240 ) 1776</t>
  </si>
  <si>
    <t>52A60</t>
  </si>
  <si>
    <t>350-0811</t>
  </si>
  <si>
    <t>川越市小堤14</t>
  </si>
  <si>
    <t>049 ( 231 ) 2213</t>
  </si>
  <si>
    <t>049 ( 239 ) 1102</t>
  </si>
  <si>
    <t>52A63</t>
  </si>
  <si>
    <t>350-1101</t>
  </si>
  <si>
    <t>049 ( 232 ) 4606</t>
  </si>
  <si>
    <t>049 ( 239 ) 1099</t>
  </si>
  <si>
    <t>52A68</t>
  </si>
  <si>
    <t>350-1175</t>
  </si>
  <si>
    <t>049 ( 231 ) 0188</t>
  </si>
  <si>
    <t>049 ( 239 ) 1100</t>
  </si>
  <si>
    <t>52B53</t>
  </si>
  <si>
    <t>350-1320</t>
  </si>
  <si>
    <t>04 ( 2953 ) 7617</t>
  </si>
  <si>
    <t>04 ( 2953 ) 7619</t>
  </si>
  <si>
    <t>52B56</t>
  </si>
  <si>
    <t>350-1316</t>
  </si>
  <si>
    <t>狭山市南入曽157</t>
  </si>
  <si>
    <t>04 ( 2957 ) 4891</t>
  </si>
  <si>
    <t>04 ( 2957 ) 4892</t>
  </si>
  <si>
    <t>52B58</t>
  </si>
  <si>
    <t>350-1305</t>
  </si>
  <si>
    <t>04 ( 2959 ) 2277</t>
  </si>
  <si>
    <t>04 ( 2959 ) 2263</t>
  </si>
  <si>
    <t>52C50</t>
  </si>
  <si>
    <t>所　沢</t>
  </si>
  <si>
    <t>359-1118</t>
  </si>
  <si>
    <t>04 ( 2922 ) 4138</t>
  </si>
  <si>
    <t>04 ( 2922 ) 4139</t>
  </si>
  <si>
    <t>52C52</t>
  </si>
  <si>
    <t>359-0026</t>
  </si>
  <si>
    <t>04 ( 2992 ) 3115</t>
  </si>
  <si>
    <t>04 ( 2992 ) 3734</t>
  </si>
  <si>
    <t>52C55</t>
  </si>
  <si>
    <t>359-1147</t>
  </si>
  <si>
    <t>04 ( 2948 ) 2224</t>
  </si>
  <si>
    <t>04 ( 2948 ) 2237</t>
  </si>
  <si>
    <t>52C58</t>
  </si>
  <si>
    <t>359-1103</t>
  </si>
  <si>
    <t>04 ( 2923 ) 7201</t>
  </si>
  <si>
    <t>04 ( 2923 ) 7202</t>
  </si>
  <si>
    <t>52C59</t>
  </si>
  <si>
    <t>359-0042</t>
  </si>
  <si>
    <t>04 ( 2995 ) 5111</t>
  </si>
  <si>
    <t>04 ( 2995 ) 5112</t>
  </si>
  <si>
    <t>52C60</t>
  </si>
  <si>
    <t>04 ( 2995 ) 2795</t>
  </si>
  <si>
    <t>04 ( 2995 ) 2786</t>
  </si>
  <si>
    <t>52C63</t>
  </si>
  <si>
    <t>359-1152</t>
  </si>
  <si>
    <t>04 ( 2948 ) 6004</t>
  </si>
  <si>
    <t>04 ( 2948 ) 6007</t>
  </si>
  <si>
    <t>52D50</t>
  </si>
  <si>
    <t>飯能第一</t>
  </si>
  <si>
    <t>357-0021</t>
  </si>
  <si>
    <t>042 ( 972 ) 4157</t>
  </si>
  <si>
    <t>042 ( 974 ) 5815</t>
  </si>
  <si>
    <t>52D55</t>
  </si>
  <si>
    <t>飯能西</t>
  </si>
  <si>
    <t>357-0063</t>
  </si>
  <si>
    <t>042 ( 973 ) 3148</t>
  </si>
  <si>
    <t>048 ( 974 ) 5817</t>
  </si>
  <si>
    <t>52H50</t>
  </si>
  <si>
    <t>毛呂山</t>
  </si>
  <si>
    <t>350-0441</t>
  </si>
  <si>
    <t>049 ( 294 ) 0019</t>
  </si>
  <si>
    <t>049 ( 294 ) 0421</t>
  </si>
  <si>
    <t>52I50</t>
  </si>
  <si>
    <t>坂　戸</t>
  </si>
  <si>
    <t>350-0214</t>
  </si>
  <si>
    <t>049 ( 283 ) 0219</t>
  </si>
  <si>
    <t>049 ( 284 ) 6728</t>
  </si>
  <si>
    <t>52I51</t>
  </si>
  <si>
    <t>350-0209</t>
  </si>
  <si>
    <t>049 ( 281 ) 0301</t>
  </si>
  <si>
    <t>049 ( 284 ) 6673</t>
  </si>
  <si>
    <t>52I55</t>
  </si>
  <si>
    <t>049 ( 284 ) 1646</t>
  </si>
  <si>
    <t>048 ( 284 ) 6646</t>
  </si>
  <si>
    <t>52J50</t>
  </si>
  <si>
    <t>鶴ヶ島</t>
  </si>
  <si>
    <t>350-2213</t>
  </si>
  <si>
    <t>049 ( 286 ) 0234</t>
  </si>
  <si>
    <t>049 ( 271 ) 4289</t>
  </si>
  <si>
    <t>52J51</t>
  </si>
  <si>
    <t>350-2206</t>
  </si>
  <si>
    <t>049 ( 286 ) 9546</t>
  </si>
  <si>
    <t>049 ( 271 ) 4290</t>
  </si>
  <si>
    <t>鶴ヶ島富士見</t>
  </si>
  <si>
    <t>350-2201</t>
  </si>
  <si>
    <t>鶴ヶ島市富士見2-36-1</t>
  </si>
  <si>
    <t>049 ( 285 ) 9816</t>
  </si>
  <si>
    <t>049 ( 271 ) 4291</t>
  </si>
  <si>
    <t>52J53</t>
  </si>
  <si>
    <t>350-2222</t>
  </si>
  <si>
    <t>049 ( 286 ) 1481</t>
  </si>
  <si>
    <t>049 ( 271 ) 4292</t>
  </si>
  <si>
    <t>52K51</t>
  </si>
  <si>
    <t>358-0043</t>
  </si>
  <si>
    <t>04 ( 2936 ) 0131</t>
  </si>
  <si>
    <t>04 ( 2936 ) 4074</t>
  </si>
  <si>
    <t>52K60</t>
  </si>
  <si>
    <t>358-0054</t>
  </si>
  <si>
    <t>04 ( 2932 ) 7301</t>
  </si>
  <si>
    <t>04 ( 2932 ) 8322</t>
  </si>
  <si>
    <t>52L53</t>
  </si>
  <si>
    <t>354-0018</t>
  </si>
  <si>
    <t>049 ( 252 ) 4145</t>
  </si>
  <si>
    <t>049 ( 255 ) 0233</t>
  </si>
  <si>
    <t>52M50</t>
  </si>
  <si>
    <t>356-0017</t>
  </si>
  <si>
    <t>049 ( 261 ) 0142</t>
  </si>
  <si>
    <t>049 ( 266 ) 3106</t>
  </si>
  <si>
    <t>52N50</t>
  </si>
  <si>
    <t>大井</t>
  </si>
  <si>
    <t>ふじみ野大井</t>
  </si>
  <si>
    <t>356-0052</t>
  </si>
  <si>
    <t>ふじみ野市苗間24-1</t>
  </si>
  <si>
    <t>049 ( 261 ) 0005</t>
  </si>
  <si>
    <t>049 ( 261 ) 0691</t>
  </si>
  <si>
    <t>52P52</t>
  </si>
  <si>
    <t>354-0041</t>
  </si>
  <si>
    <t>049 ( 258 ) 3232</t>
  </si>
  <si>
    <t>049 ( 259 ) 6557</t>
  </si>
  <si>
    <t>0891</t>
  </si>
  <si>
    <t>秀　明</t>
  </si>
  <si>
    <t>049 ( 232 ) 6611</t>
  </si>
  <si>
    <t>049 ( 233 ) 7713</t>
  </si>
  <si>
    <t>0892</t>
  </si>
  <si>
    <t>城西川越</t>
  </si>
  <si>
    <t>350-0822</t>
  </si>
  <si>
    <t>049 ( 224 ) 5665</t>
  </si>
  <si>
    <t>049 ( 223 ) 2371</t>
  </si>
  <si>
    <t>0893</t>
  </si>
  <si>
    <t>04 ( 2954 ) 4080</t>
  </si>
  <si>
    <t>04 ( 2952 ) 7015</t>
  </si>
  <si>
    <t>0894</t>
  </si>
  <si>
    <t>049 ( 223 ) 2888</t>
  </si>
  <si>
    <t>049 ( 226 ) 3402</t>
  </si>
  <si>
    <t>53A50</t>
  </si>
  <si>
    <t>0901</t>
  </si>
  <si>
    <t>355-0017</t>
  </si>
  <si>
    <t>0493 ( 22 ) 0248</t>
  </si>
  <si>
    <t>0493 ( 22 ) 0297</t>
  </si>
  <si>
    <t>53A51</t>
  </si>
  <si>
    <t>0902</t>
  </si>
  <si>
    <t>355-0072</t>
  </si>
  <si>
    <t>0493 ( 22 ) 0676</t>
  </si>
  <si>
    <t>0493 ( 22 ) 2457</t>
  </si>
  <si>
    <t>53A53</t>
  </si>
  <si>
    <t>0493 ( 23 ) 1223</t>
  </si>
  <si>
    <t>0493 ( 23 ) 1235</t>
  </si>
  <si>
    <t>53B50</t>
  </si>
  <si>
    <t>滑　川</t>
  </si>
  <si>
    <t>355-0803</t>
  </si>
  <si>
    <t>0493 ( 56 ) 2239</t>
  </si>
  <si>
    <t>0493 ( 56 ) 3659</t>
  </si>
  <si>
    <t>53C50</t>
  </si>
  <si>
    <t>比企郡嵐山町菅谷649</t>
  </si>
  <si>
    <t>0493 ( 62 ) 2055</t>
  </si>
  <si>
    <t>0493 ( 62 ) 4555</t>
  </si>
  <si>
    <t>53C51</t>
  </si>
  <si>
    <t>0493 ( 62 ) 2305</t>
  </si>
  <si>
    <t>0493 ( 62 ) 2764</t>
  </si>
  <si>
    <t>53D50</t>
  </si>
  <si>
    <t>355-0321</t>
  </si>
  <si>
    <t>0493 ( 72 ) 0442</t>
  </si>
  <si>
    <t>0493 ( 74 ) 5170</t>
  </si>
  <si>
    <t>53E50</t>
  </si>
  <si>
    <t>0493 ( 65 ) 0155</t>
  </si>
  <si>
    <t>0493 ( 65 ) 2146</t>
  </si>
  <si>
    <t>53F50</t>
  </si>
  <si>
    <t>355-0342</t>
  </si>
  <si>
    <t>0493 ( 65 ) 1528</t>
  </si>
  <si>
    <t>0493 ( 65 ) 4852</t>
  </si>
  <si>
    <t>53G50</t>
  </si>
  <si>
    <t>鳩　山</t>
  </si>
  <si>
    <t>350-0303</t>
  </si>
  <si>
    <t>049 ( 296 ) 1244</t>
  </si>
  <si>
    <t>049 ( 296 ) 7552</t>
  </si>
  <si>
    <t>53H50</t>
  </si>
  <si>
    <t>川　島</t>
  </si>
  <si>
    <t>350-0128</t>
  </si>
  <si>
    <t>049 ( 297 ) 0112</t>
  </si>
  <si>
    <t>049 ( 297 ) 0398</t>
  </si>
  <si>
    <t>53H51</t>
  </si>
  <si>
    <t>川島西</t>
  </si>
  <si>
    <t>350-0165</t>
  </si>
  <si>
    <t>049 ( 297 ) 2427</t>
  </si>
  <si>
    <t>049 ( 297 ) 2437</t>
  </si>
  <si>
    <t>53I50</t>
  </si>
  <si>
    <t>吉　見</t>
  </si>
  <si>
    <t>0493 ( 54 ) 1525</t>
  </si>
  <si>
    <t>0493 ( 54 ) 4321</t>
  </si>
  <si>
    <t>0493 ( 62 ) 2281</t>
  </si>
  <si>
    <t>0493 ( 62 ) 1138</t>
  </si>
  <si>
    <t>55A51</t>
  </si>
  <si>
    <t>本庄西</t>
  </si>
  <si>
    <t>367-0054</t>
  </si>
  <si>
    <t>0495 ( 22 ) 6424</t>
  </si>
  <si>
    <t>0495 ( 23 ) 3309</t>
  </si>
  <si>
    <t>55A52</t>
  </si>
  <si>
    <t>本庄南</t>
  </si>
  <si>
    <t>367-0043</t>
  </si>
  <si>
    <t>0495 ( 24 ) 1801</t>
  </si>
  <si>
    <t>0495 ( 23 ) 3310</t>
  </si>
  <si>
    <t>55B50</t>
  </si>
  <si>
    <t>上　里</t>
  </si>
  <si>
    <t>369-0306</t>
  </si>
  <si>
    <t>0495 ( 33 ) 2974</t>
  </si>
  <si>
    <t>0495 ( 33 ) 6881</t>
  </si>
  <si>
    <t>55B51</t>
  </si>
  <si>
    <t>上里北</t>
  </si>
  <si>
    <t>369-0301</t>
  </si>
  <si>
    <t>0495 ( 33 ) 7749</t>
  </si>
  <si>
    <t>0495 ( 33 ) 7748</t>
  </si>
  <si>
    <t>55E50</t>
  </si>
  <si>
    <t>神　川</t>
  </si>
  <si>
    <t>367-0232</t>
  </si>
  <si>
    <t>0495 ( 77 ) 2409</t>
  </si>
  <si>
    <t>0495 ( 77 ) 2410</t>
  </si>
  <si>
    <t>本庄東高等学校附属</t>
  </si>
  <si>
    <t>367-0025</t>
  </si>
  <si>
    <t>0495 ( 27 ) 6711</t>
  </si>
  <si>
    <t>0495 ( 27 ) 6741</t>
  </si>
  <si>
    <t>54H50</t>
  </si>
  <si>
    <t>皆　野</t>
  </si>
  <si>
    <t>369-1412</t>
  </si>
  <si>
    <t>0494 ( 62 ) 0432</t>
  </si>
  <si>
    <t>0494 ( 62 ) 0076</t>
  </si>
  <si>
    <t>56A51</t>
  </si>
  <si>
    <t>360-0018</t>
  </si>
  <si>
    <t>048 ( 521 ) 0314</t>
  </si>
  <si>
    <t>048 ( 521 ) 8432</t>
  </si>
  <si>
    <t>56A53</t>
  </si>
  <si>
    <t>熊谷東</t>
  </si>
  <si>
    <t>360-0012</t>
  </si>
  <si>
    <t>熊谷市上之3177</t>
  </si>
  <si>
    <t>048 ( 521 ) 0066</t>
  </si>
  <si>
    <t>048 ( 521 ) 8429</t>
  </si>
  <si>
    <t>56A56</t>
  </si>
  <si>
    <t>360-0005</t>
  </si>
  <si>
    <t>048 ( 521 ) 3092</t>
  </si>
  <si>
    <t>048 ( 521 ) 8430</t>
  </si>
  <si>
    <t>56G50</t>
  </si>
  <si>
    <t>360-0114</t>
  </si>
  <si>
    <t>048 ( 536 ) 1335</t>
  </si>
  <si>
    <t>048 ( 536 ) 1939</t>
  </si>
  <si>
    <t>59A59</t>
  </si>
  <si>
    <t>360-0843</t>
  </si>
  <si>
    <t>048 ( 532 ) 3657</t>
  </si>
  <si>
    <t>048 ( 533 ) 2064</t>
  </si>
  <si>
    <t>56B50</t>
  </si>
  <si>
    <t>366-0016</t>
  </si>
  <si>
    <t>048 ( 571 ) 0869</t>
  </si>
  <si>
    <t>048 ( 573 ) 0634</t>
  </si>
  <si>
    <t>56B51</t>
  </si>
  <si>
    <t>366-0034</t>
  </si>
  <si>
    <t>048 ( 571 ) 0229</t>
  </si>
  <si>
    <t>048 ( 571 ) 0328</t>
  </si>
  <si>
    <t>56B52</t>
  </si>
  <si>
    <t>深　谷</t>
  </si>
  <si>
    <t>366-0821</t>
  </si>
  <si>
    <t>048 ( 571 ) 0451</t>
  </si>
  <si>
    <t>048 ( 571 ) 0775</t>
  </si>
  <si>
    <t>56B55</t>
  </si>
  <si>
    <t>048 ( 587 ) 2150</t>
  </si>
  <si>
    <t>048 ( 587 ) 2153</t>
  </si>
  <si>
    <t>56B57</t>
  </si>
  <si>
    <t>366-0052</t>
  </si>
  <si>
    <t>048 ( 573 ) 7438</t>
  </si>
  <si>
    <t>048 ( 573 ) 1206</t>
  </si>
  <si>
    <t>56H50</t>
  </si>
  <si>
    <t>369-0217</t>
  </si>
  <si>
    <t>048 ( 585 ) 2623</t>
  </si>
  <si>
    <t>048 ( 585 ) 6055</t>
  </si>
  <si>
    <t>56J50</t>
  </si>
  <si>
    <t>369-1108</t>
  </si>
  <si>
    <t>048 ( 583 ) 2014</t>
  </si>
  <si>
    <t>048 ( 583 ) 3004</t>
  </si>
  <si>
    <t>大里</t>
  </si>
  <si>
    <t>私　立</t>
  </si>
  <si>
    <t>東京成徳大学深谷</t>
  </si>
  <si>
    <t>366-0810</t>
  </si>
  <si>
    <t>深谷市宿根559</t>
  </si>
  <si>
    <t>048 ( 573 ) 1784</t>
  </si>
  <si>
    <t>048 ( 572 ) 1791</t>
  </si>
  <si>
    <t>57A50</t>
  </si>
  <si>
    <t>1301</t>
  </si>
  <si>
    <t>048 ( 554 ) 9371</t>
  </si>
  <si>
    <t>048 ( 554 ) 9558</t>
  </si>
  <si>
    <t>57A51</t>
  </si>
  <si>
    <t>1302</t>
  </si>
  <si>
    <t>行　田</t>
  </si>
  <si>
    <t>048 ( 554 ) 9196</t>
  </si>
  <si>
    <t>048 ( 556 ) 4092</t>
  </si>
  <si>
    <t>1303</t>
  </si>
  <si>
    <t>361-0012</t>
  </si>
  <si>
    <t>048 ( 559 ) 3545</t>
  </si>
  <si>
    <t>048 ( 559 ) 0406</t>
  </si>
  <si>
    <t>57A52</t>
  </si>
  <si>
    <t>361-0022</t>
  </si>
  <si>
    <t>行田市桜町2-1-55</t>
  </si>
  <si>
    <t>048 ( 554 ) 2240</t>
  </si>
  <si>
    <t>048 ( 554 ) 2136</t>
  </si>
  <si>
    <t>57A53</t>
  </si>
  <si>
    <t>361-0011</t>
  </si>
  <si>
    <t>048 ( 557 ) 2181</t>
  </si>
  <si>
    <t>048 ( 557 ) 3270</t>
  </si>
  <si>
    <t>57A56</t>
  </si>
  <si>
    <t>北埼</t>
  </si>
  <si>
    <t>西</t>
  </si>
  <si>
    <t>048 ( 553 ) 1434</t>
  </si>
  <si>
    <t>048 ( 553 ) 1302</t>
  </si>
  <si>
    <t>57E50</t>
  </si>
  <si>
    <t>048 ( 557 ) 0131</t>
  </si>
  <si>
    <t>048 ( 557 ) 4221</t>
  </si>
  <si>
    <t>57B50</t>
  </si>
  <si>
    <t>0480 ( 61 ) 0300</t>
  </si>
  <si>
    <t>0480 ( 62 ) 0854</t>
  </si>
  <si>
    <t>57B51</t>
  </si>
  <si>
    <t>加須西</t>
  </si>
  <si>
    <t>0480 ( 61 ) 2625</t>
  </si>
  <si>
    <t>0480 ( 62 ) 0855</t>
  </si>
  <si>
    <t>57B52</t>
  </si>
  <si>
    <t>加須東</t>
  </si>
  <si>
    <t>0480 ( 65 ) 2206</t>
  </si>
  <si>
    <t>0480 ( 65 ) 2202</t>
  </si>
  <si>
    <t>57B54</t>
  </si>
  <si>
    <t>加須平成</t>
  </si>
  <si>
    <t>0480 ( 67 ) 1221</t>
  </si>
  <si>
    <t>0480 ( 67 ) 1222</t>
  </si>
  <si>
    <t>57D52</t>
  </si>
  <si>
    <t>加須市騎西1001</t>
  </si>
  <si>
    <t>0480 ( 73 ) 0039</t>
  </si>
  <si>
    <t>0480 ( 73 ) 1406</t>
  </si>
  <si>
    <t>57G50</t>
  </si>
  <si>
    <t>加須市麦倉3705</t>
  </si>
  <si>
    <t>0280 ( 62 ) 2768</t>
  </si>
  <si>
    <t>57C50</t>
  </si>
  <si>
    <t>348-0055</t>
  </si>
  <si>
    <t>048 ( 561 ) 0161</t>
  </si>
  <si>
    <t>048 ( 561 ) 5621</t>
  </si>
  <si>
    <t>57C51</t>
  </si>
  <si>
    <t>348-0046</t>
  </si>
  <si>
    <t>048 ( 563 ) 0253</t>
  </si>
  <si>
    <t>048 ( 561 ) 7921</t>
  </si>
  <si>
    <t>048 ( 565 ) 3741</t>
  </si>
  <si>
    <t>048 ( 565 ) 1319</t>
  </si>
  <si>
    <t>58D50</t>
  </si>
  <si>
    <t>1401</t>
  </si>
  <si>
    <t>越谷</t>
  </si>
  <si>
    <t>048 ( 962 ) 9180</t>
  </si>
  <si>
    <t>048 ( 962 ) 9158</t>
  </si>
  <si>
    <t>58D51</t>
  </si>
  <si>
    <t>1402</t>
  </si>
  <si>
    <t>048 ( 962 ) 2366</t>
  </si>
  <si>
    <t>048 ( 962 ) 2737</t>
  </si>
  <si>
    <t>58D52</t>
  </si>
  <si>
    <t>1403</t>
  </si>
  <si>
    <t>048 ( 976 ) 5760</t>
  </si>
  <si>
    <t>048 ( 976 ) 5748</t>
  </si>
  <si>
    <t>58D53</t>
  </si>
  <si>
    <t>048 ( 986 ) 1031</t>
  </si>
  <si>
    <t>048 ( 986 ) 1035</t>
  </si>
  <si>
    <t>58D54</t>
  </si>
  <si>
    <t>048 ( 975 ) 1009</t>
  </si>
  <si>
    <t>048 ( 975 ) 1487</t>
  </si>
  <si>
    <t>58D55</t>
  </si>
  <si>
    <t>048 ( 966 ) 0317</t>
  </si>
  <si>
    <t>048 ( 966 ) 0836</t>
  </si>
  <si>
    <t>58D56</t>
  </si>
  <si>
    <t>048 ( 975 ) 4925</t>
  </si>
  <si>
    <t>048 ( 975 ) 4591</t>
  </si>
  <si>
    <t>58D57</t>
  </si>
  <si>
    <t>048 ( 975 ) 5551</t>
  </si>
  <si>
    <t>048 ( 975 ) 5641</t>
  </si>
  <si>
    <t>58D58</t>
  </si>
  <si>
    <t>048 ( 987 ) 7940</t>
  </si>
  <si>
    <t>048 ( 987 ) 7943</t>
  </si>
  <si>
    <t>58D59</t>
  </si>
  <si>
    <t>048 ( 977 ) 3451</t>
  </si>
  <si>
    <t>048 ( 977 ) 3469</t>
  </si>
  <si>
    <t>58D60</t>
  </si>
  <si>
    <t>343-0844</t>
  </si>
  <si>
    <t>048 ( 987 ) 9651</t>
  </si>
  <si>
    <t>048 ( 987 ) 9653</t>
  </si>
  <si>
    <t>58D61</t>
  </si>
  <si>
    <t>048 ( 975 ) 3830</t>
  </si>
  <si>
    <t>048 ( 975 ) 3463</t>
  </si>
  <si>
    <t>58D62</t>
  </si>
  <si>
    <t>048 ( 976 ) 6615</t>
  </si>
  <si>
    <t>048 ( 976 ) 6534</t>
  </si>
  <si>
    <t>58D63</t>
  </si>
  <si>
    <t>048 ( 987 ) 2111</t>
  </si>
  <si>
    <t>048 ( 987 ) 2114</t>
  </si>
  <si>
    <t>58E50</t>
  </si>
  <si>
    <t>八　潮</t>
  </si>
  <si>
    <t>340-0816</t>
  </si>
  <si>
    <t>048 ( 996 ) 4219</t>
  </si>
  <si>
    <t>048 ( 997 ) 9063</t>
  </si>
  <si>
    <t>58E51</t>
  </si>
  <si>
    <t>340-0815</t>
  </si>
  <si>
    <t>048 ( 996 ) 1378</t>
  </si>
  <si>
    <t>048 ( 997 ) 9067</t>
  </si>
  <si>
    <t>58E53</t>
  </si>
  <si>
    <t>340-0808</t>
  </si>
  <si>
    <t>048 ( 997 ) 1023</t>
  </si>
  <si>
    <t>048 ( 997 ) 9069</t>
  </si>
  <si>
    <t>58C52</t>
  </si>
  <si>
    <t>葛北</t>
  </si>
  <si>
    <t>048 ( 768 ) 0314</t>
  </si>
  <si>
    <t>048 ( 768 ) 0726</t>
  </si>
  <si>
    <t>58C53</t>
  </si>
  <si>
    <t>蓮田南</t>
  </si>
  <si>
    <t>048 ( 769 ) 2021</t>
  </si>
  <si>
    <t>048 ( 769 ) 2027</t>
  </si>
  <si>
    <t>58F50</t>
  </si>
  <si>
    <t>久　喜</t>
  </si>
  <si>
    <t>0480 ( 21 ) 0162</t>
  </si>
  <si>
    <t>0480 ( 24 ) 1775</t>
  </si>
  <si>
    <t>58F51</t>
  </si>
  <si>
    <t>久喜南</t>
  </si>
  <si>
    <t>0480 ( 21 ) 0544</t>
  </si>
  <si>
    <t>0480 ( 24 ) 1776</t>
  </si>
  <si>
    <t>58F52</t>
  </si>
  <si>
    <t>久喜東</t>
  </si>
  <si>
    <t>0480 ( 22 ) 1213</t>
  </si>
  <si>
    <t>0480 ( 24 ) 1782</t>
  </si>
  <si>
    <t>58F53</t>
  </si>
  <si>
    <t>0480 ( 21 ) 2410</t>
  </si>
  <si>
    <t>0480 ( 24 ) 1778</t>
  </si>
  <si>
    <t>58K50</t>
  </si>
  <si>
    <t>久喜市鷲宮782</t>
  </si>
  <si>
    <t>0480 ( 58 ) 1004</t>
  </si>
  <si>
    <t>0480 ( 58 ) 4106</t>
  </si>
  <si>
    <t>58K51</t>
  </si>
  <si>
    <t>久喜市八甫4-46</t>
  </si>
  <si>
    <t>0480 ( 58 ) 2023</t>
  </si>
  <si>
    <t>0480 ( 58 ) 1307</t>
  </si>
  <si>
    <t>58K52</t>
  </si>
  <si>
    <t>久喜市上内1797</t>
  </si>
  <si>
    <t>0480 ( 58 ) 9645</t>
  </si>
  <si>
    <t>0480 ( 58 ) 9662</t>
  </si>
  <si>
    <t>58G50</t>
  </si>
  <si>
    <t>白岡市篠津2618</t>
  </si>
  <si>
    <t>0480 ( 92 ) 1508</t>
  </si>
  <si>
    <t>0480 ( 92 ) 1551</t>
  </si>
  <si>
    <t>58G53</t>
  </si>
  <si>
    <t>白　岡</t>
  </si>
  <si>
    <t>349-0218</t>
  </si>
  <si>
    <t>0480 ( 93 ) 2771</t>
  </si>
  <si>
    <t>0480 ( 93 ) 2772</t>
  </si>
  <si>
    <t>58I52</t>
  </si>
  <si>
    <t>0480 ( 34 ) 0631</t>
  </si>
  <si>
    <t>0480 ( 34 ) 0744</t>
  </si>
  <si>
    <t>58L50</t>
  </si>
  <si>
    <t>1701</t>
  </si>
  <si>
    <t>幸　手</t>
  </si>
  <si>
    <t>0480 ( 42 ) 0203</t>
  </si>
  <si>
    <t>0480 ( 42 ) 0228</t>
  </si>
  <si>
    <t>58L51</t>
  </si>
  <si>
    <t>1702</t>
  </si>
  <si>
    <t>340-0145</t>
  </si>
  <si>
    <t>0480 ( 48 ) 0954</t>
  </si>
  <si>
    <t>0480 ( 48 ) 0685</t>
  </si>
  <si>
    <t>58L54</t>
  </si>
  <si>
    <t>0480 ( 43 ) 4611</t>
  </si>
  <si>
    <t>0480 ( 43 ) 5290</t>
  </si>
  <si>
    <t>58M50</t>
  </si>
  <si>
    <t>杉　戸</t>
  </si>
  <si>
    <t>0480 ( 32 ) 0132</t>
  </si>
  <si>
    <t>0480 ( 32 ) 0166</t>
  </si>
  <si>
    <t>0480 ( 34 ) 5791</t>
  </si>
  <si>
    <t>0480 ( 35 ) 2002</t>
  </si>
  <si>
    <t>58A50</t>
  </si>
  <si>
    <t>葛南</t>
  </si>
  <si>
    <t>春日部</t>
  </si>
  <si>
    <t>048 ( 761 ) 2254</t>
  </si>
  <si>
    <t>048 ( 763 ) 9609</t>
  </si>
  <si>
    <t>58A53</t>
  </si>
  <si>
    <t>048 ( 735 ) 2523</t>
  </si>
  <si>
    <t>048 ( 734 ) 9418</t>
  </si>
  <si>
    <t>58A55</t>
  </si>
  <si>
    <t>048 ( 736 ) 9986</t>
  </si>
  <si>
    <t>048 ( 734 ) 9420</t>
  </si>
  <si>
    <t>58A56</t>
  </si>
  <si>
    <t>048 ( 737 ) 0440</t>
  </si>
  <si>
    <t>048 ( 734 ) 9421</t>
  </si>
  <si>
    <t>58A57</t>
  </si>
  <si>
    <t>048 ( 737 ) 2869</t>
  </si>
  <si>
    <t>048 ( 734 ) 9417</t>
  </si>
  <si>
    <t>58A58</t>
  </si>
  <si>
    <t>048 ( 737 ) 8447</t>
  </si>
  <si>
    <t>048 ( 734 ) 9422</t>
  </si>
  <si>
    <t>58N51</t>
  </si>
  <si>
    <t>048 ( 746 ) 0002</t>
  </si>
  <si>
    <t>048 ( 746 ) 5260</t>
  </si>
  <si>
    <t>58N52</t>
  </si>
  <si>
    <t>春日部市飯沼180</t>
  </si>
  <si>
    <t>58P50</t>
  </si>
  <si>
    <t>松　伏</t>
  </si>
  <si>
    <t>0489 ( 91 ) 3731</t>
  </si>
  <si>
    <t>0489 ( 91 ) 3715</t>
  </si>
  <si>
    <t>58R50</t>
  </si>
  <si>
    <t>0489 ( 82 ) 0244</t>
  </si>
  <si>
    <t>0489 ( 82 ) 0258</t>
  </si>
  <si>
    <t>58R51</t>
  </si>
  <si>
    <t>南</t>
  </si>
  <si>
    <t>0489 ( 82 ) 1066</t>
  </si>
  <si>
    <t>0489 ( 82 ) 1469</t>
  </si>
  <si>
    <t>58R52</t>
  </si>
  <si>
    <t>0489 ( 82 ) 0241</t>
  </si>
  <si>
    <t>0489 ( 82 ) 0236</t>
  </si>
  <si>
    <t>58S50</t>
  </si>
  <si>
    <t>048 ( 955 ) 0550</t>
  </si>
  <si>
    <t>048 ( 956 ) 5804</t>
  </si>
  <si>
    <t>58S51</t>
  </si>
  <si>
    <t>048 ( 952 ) 5281</t>
  </si>
  <si>
    <t>048 ( 952 ) 4261</t>
  </si>
  <si>
    <t>0489 ( 52 ) 1201</t>
  </si>
  <si>
    <t>0489 ( 52 ) 4266</t>
  </si>
  <si>
    <t>58S56</t>
  </si>
  <si>
    <t>341-0003</t>
  </si>
  <si>
    <t>048 ( 958 ) 1231</t>
  </si>
  <si>
    <t>048 ( 959 ) 5582</t>
  </si>
  <si>
    <t>58S57</t>
  </si>
  <si>
    <t>341-0022</t>
  </si>
  <si>
    <t>048 ( 957 ) 3355</t>
  </si>
  <si>
    <t>048 ( 959 ) 5578</t>
  </si>
  <si>
    <t>048 ( 737 ) 7611</t>
  </si>
  <si>
    <t>048 ( 737 ) 8093</t>
  </si>
  <si>
    <t>　 ←これをクリック・次に↓をクリック</t>
  </si>
  <si>
    <t xml:space="preserve">　２．主　　管　　埼玉県バドミントン協会中学の部
</t>
  </si>
  <si>
    <t xml:space="preserve">　７．競技方法　　予選リーグ、決勝トーナメント方式で行います。［予定］
</t>
  </si>
  <si>
    <t xml:space="preserve">　８．参加資格
　　　・埼玉県内の中学校に在籍する中学生で、埼玉県バドミントン協会登録者。（未登録者は参加で
　　　　きません。）
</t>
  </si>
  <si>
    <t xml:space="preserve">　９．参加定数　　制限なし
</t>
  </si>
  <si>
    <r>
      <t>　学校名が見当たらない場合は</t>
    </r>
    <r>
      <rPr>
        <b/>
        <sz val="14"/>
        <color indexed="10"/>
        <rFont val="ＭＳ 明朝"/>
        <family val="1"/>
      </rPr>
      <t>、申込先までご連絡ください。</t>
    </r>
  </si>
  <si>
    <t>　（例　朝霞第一）とし、保存。ファイルを送ってください。</t>
  </si>
  <si>
    <t>　データを記録メディアに入れるか、「印刷用申込用紙」のシート</t>
  </si>
  <si>
    <t>ご不明な点がありましたら、朝霞一中・大澤一之までお問い合わせください。</t>
  </si>
  <si>
    <t>　　　ＴＥＬ０４８－４６１－００７６</t>
  </si>
  <si>
    <t>331-0078</t>
  </si>
  <si>
    <t>さいたま市西区西大宮3-11-1</t>
  </si>
  <si>
    <t>小谷場</t>
  </si>
  <si>
    <t>333-0857</t>
  </si>
  <si>
    <t>川口市小谷場1156</t>
  </si>
  <si>
    <t>八幡木</t>
  </si>
  <si>
    <t>334-0012</t>
  </si>
  <si>
    <t>川口市八幡木1-26-1</t>
  </si>
  <si>
    <t>第一</t>
  </si>
  <si>
    <t>第二</t>
  </si>
  <si>
    <t>蕨第二</t>
  </si>
  <si>
    <t>335-0005</t>
  </si>
  <si>
    <t>蕨市錦町3-9-38</t>
  </si>
  <si>
    <t>048 ( 443 ) 2670</t>
  </si>
  <si>
    <t>048 ( 443 ) 2671</t>
  </si>
  <si>
    <t>和光市立第二中学校</t>
  </si>
  <si>
    <t>和光第二</t>
  </si>
  <si>
    <t>和光市広沢1-4</t>
  </si>
  <si>
    <t>上尾市中妻4-19</t>
  </si>
  <si>
    <t>048 ( 772 ) 0374</t>
  </si>
  <si>
    <t>0604</t>
  </si>
  <si>
    <t>0605</t>
  </si>
  <si>
    <t>0606</t>
  </si>
  <si>
    <t>0607</t>
  </si>
  <si>
    <t>鴻巣市吹上富士見1-6-1</t>
  </si>
  <si>
    <t>52A69</t>
  </si>
  <si>
    <t>川越西</t>
  </si>
  <si>
    <t>川越西</t>
  </si>
  <si>
    <t>350-1176</t>
  </si>
  <si>
    <t>川越市川鶴1-1</t>
  </si>
  <si>
    <t>049 ( 231 ) 0641</t>
  </si>
  <si>
    <t>049 ( 239 ) 1101</t>
  </si>
  <si>
    <t>入間郡毛呂山町岩井西4-12-1</t>
  </si>
  <si>
    <t>52H51</t>
  </si>
  <si>
    <t>川角</t>
  </si>
  <si>
    <t>毛呂山川角</t>
  </si>
  <si>
    <t>350-0436</t>
  </si>
  <si>
    <t>入間郡毛呂山町川角264</t>
  </si>
  <si>
    <t>049（294）0142</t>
  </si>
  <si>
    <t>049（294）6710</t>
  </si>
  <si>
    <t>52J52</t>
  </si>
  <si>
    <t>52K53</t>
  </si>
  <si>
    <t>藤沢</t>
  </si>
  <si>
    <t>入間藤沢</t>
  </si>
  <si>
    <t>358-0011</t>
  </si>
  <si>
    <t>入間市下藤沢1263-1</t>
  </si>
  <si>
    <t>04 ( 2962 ) 7214</t>
  </si>
  <si>
    <t>04 ( 2962 ) 8246</t>
  </si>
  <si>
    <t>川越市笠幡4792</t>
  </si>
  <si>
    <t>川越市山田東町1042</t>
  </si>
  <si>
    <t>狭山市柏原新田311-1</t>
  </si>
  <si>
    <t>355-0211</t>
  </si>
  <si>
    <t>55C50</t>
  </si>
  <si>
    <t>児玉</t>
  </si>
  <si>
    <t>本庄児玉</t>
  </si>
  <si>
    <t>367-0217</t>
  </si>
  <si>
    <t>本庄市児玉町八幡山438</t>
  </si>
  <si>
    <t>0495 ( 72 ) 0133</t>
  </si>
  <si>
    <t>0495 ( 72 ) 1166</t>
  </si>
  <si>
    <t>56B56</t>
  </si>
  <si>
    <t>深谷南</t>
  </si>
  <si>
    <t>366-0818</t>
  </si>
  <si>
    <t>深谷市萱場320</t>
  </si>
  <si>
    <t>048 ( 572 ) 8373</t>
  </si>
  <si>
    <t>048 ( 572 ) 9638</t>
  </si>
  <si>
    <t>57C52</t>
  </si>
  <si>
    <t>1391</t>
  </si>
  <si>
    <t>開智未来</t>
  </si>
  <si>
    <t>開智未来</t>
  </si>
  <si>
    <t>349-1212</t>
  </si>
  <si>
    <t>加須市麦倉1238</t>
  </si>
  <si>
    <t>0280 ( 61 ) 2021</t>
  </si>
  <si>
    <t>0280 ( 61 ) 2023</t>
  </si>
  <si>
    <t>1601</t>
  </si>
  <si>
    <t>1602</t>
  </si>
  <si>
    <t>1703</t>
  </si>
  <si>
    <t>048 ( 746 ) 7321</t>
  </si>
  <si>
    <t>048 ( 746 ) 7322</t>
  </si>
  <si>
    <t>三郷市泉2-13-1</t>
  </si>
  <si>
    <t>1715</t>
  </si>
  <si>
    <t>1791</t>
  </si>
  <si>
    <t>蕨市立第一中学校</t>
  </si>
  <si>
    <t>蕨市立第二中学校</t>
  </si>
  <si>
    <t>川越市立川越西中学校</t>
  </si>
  <si>
    <t>毛呂山町立川角中学校</t>
  </si>
  <si>
    <t>入間市立藤沢中学校</t>
  </si>
  <si>
    <t>本庄市立児玉中学校</t>
  </si>
  <si>
    <t>深谷市立南中学校</t>
  </si>
  <si>
    <t>開智未来中学校</t>
  </si>
  <si>
    <t>②選手名入力</t>
  </si>
  <si>
    <r>
      <t>　　コピー＆ペーストはできますが、</t>
    </r>
    <r>
      <rPr>
        <u val="double"/>
        <sz val="12"/>
        <color indexed="10"/>
        <rFont val="Osaka"/>
        <family val="3"/>
      </rPr>
      <t>カット＆ペーストはしないでください。</t>
    </r>
  </si>
  <si>
    <t>0312</t>
  </si>
  <si>
    <t>0311</t>
  </si>
  <si>
    <t>0310</t>
  </si>
  <si>
    <t>0309</t>
  </si>
  <si>
    <t>0308</t>
  </si>
  <si>
    <t>0307</t>
  </si>
  <si>
    <t>0306</t>
  </si>
  <si>
    <t>笹目</t>
  </si>
  <si>
    <t>048 ( 421 ) 1462</t>
  </si>
  <si>
    <t>048 ( 422 ) 6094</t>
  </si>
  <si>
    <t>戸田市立笹目中学校</t>
  </si>
  <si>
    <t>さいたま市立桜山中学校</t>
  </si>
  <si>
    <t>鴻巣市立鴻巣北中学校</t>
  </si>
  <si>
    <t>鴻巣市立鴻巣西中学校</t>
  </si>
  <si>
    <t>川越市立寺尾中学校</t>
  </si>
  <si>
    <t>熊谷市立大原中学校</t>
  </si>
  <si>
    <t>三郷市立彦成中学校</t>
  </si>
  <si>
    <t>58B56</t>
  </si>
  <si>
    <t>0129</t>
  </si>
  <si>
    <t>桜山</t>
  </si>
  <si>
    <t>さいたま桜山</t>
  </si>
  <si>
    <t>339-0008</t>
  </si>
  <si>
    <t>さいたま市岩槻区表慈恩寺684-1</t>
  </si>
  <si>
    <t>048 ( 794 ) 4061</t>
  </si>
  <si>
    <t>048 ( 795 ) 0379</t>
  </si>
  <si>
    <t>0304</t>
  </si>
  <si>
    <t>50D54</t>
  </si>
  <si>
    <t>0305</t>
  </si>
  <si>
    <t>50D55</t>
  </si>
  <si>
    <t>戸田笹目</t>
  </si>
  <si>
    <t>335-0034</t>
  </si>
  <si>
    <t>戸田市笹目4-38-1</t>
  </si>
  <si>
    <t>50F50</t>
  </si>
  <si>
    <t>草　加</t>
  </si>
  <si>
    <t>草加市氷川町2179-4</t>
  </si>
  <si>
    <t>50F52</t>
  </si>
  <si>
    <t>50F53</t>
  </si>
  <si>
    <t>50F55</t>
  </si>
  <si>
    <t>草加市瀬崎5-3-1</t>
  </si>
  <si>
    <t>50F57</t>
  </si>
  <si>
    <t>50F59</t>
  </si>
  <si>
    <t>50F60</t>
  </si>
  <si>
    <t>0313</t>
  </si>
  <si>
    <t>50H50</t>
  </si>
  <si>
    <t>0401</t>
  </si>
  <si>
    <t>朝霞第一</t>
  </si>
  <si>
    <t>351-0013</t>
  </si>
  <si>
    <t>50H52</t>
  </si>
  <si>
    <t>0402</t>
  </si>
  <si>
    <t>朝霞第三</t>
  </si>
  <si>
    <t>50H53</t>
  </si>
  <si>
    <t>朝霞第四</t>
  </si>
  <si>
    <t>351-0012</t>
  </si>
  <si>
    <t>50I50</t>
  </si>
  <si>
    <t>志木</t>
  </si>
  <si>
    <t>志　木</t>
  </si>
  <si>
    <t>353-0007</t>
  </si>
  <si>
    <t>50I51</t>
  </si>
  <si>
    <t>志木第二</t>
  </si>
  <si>
    <t>50I52</t>
  </si>
  <si>
    <t>50J50</t>
  </si>
  <si>
    <t>新　座</t>
  </si>
  <si>
    <t>50J53</t>
  </si>
  <si>
    <t>352-0004</t>
  </si>
  <si>
    <t>50J54</t>
  </si>
  <si>
    <t>352-0034</t>
  </si>
  <si>
    <t>50K50</t>
  </si>
  <si>
    <t>351-0112</t>
  </si>
  <si>
    <t>50K51</t>
  </si>
  <si>
    <t>0411</t>
  </si>
  <si>
    <t>第二</t>
  </si>
  <si>
    <t>351-0106</t>
  </si>
  <si>
    <t>048 ( 462 ) 1793</t>
  </si>
  <si>
    <t>048 ( 462 ) 1890</t>
  </si>
  <si>
    <t>51B53</t>
  </si>
  <si>
    <t>鴻巣北</t>
  </si>
  <si>
    <t>鴻巣北</t>
  </si>
  <si>
    <t>365-0062</t>
  </si>
  <si>
    <t>鴻巣市箕田4280</t>
  </si>
  <si>
    <t>048 ( 596 ) 3248</t>
  </si>
  <si>
    <t>048 ( 597 ) 0267</t>
  </si>
  <si>
    <t>51B54</t>
  </si>
  <si>
    <t>0702</t>
  </si>
  <si>
    <t>鴻巣西</t>
  </si>
  <si>
    <t>鴻巣市立鴻巣西中学校</t>
  </si>
  <si>
    <t>鴻巣西</t>
  </si>
  <si>
    <t>365-0054</t>
  </si>
  <si>
    <t>鴻巣市大間1161</t>
  </si>
  <si>
    <t>048 ( 542 ) 4261</t>
  </si>
  <si>
    <t>048 ( 542 ) 3282</t>
  </si>
  <si>
    <t>51B55</t>
  </si>
  <si>
    <t>鴻巣市原馬室3685</t>
  </si>
  <si>
    <t>0704</t>
  </si>
  <si>
    <t>0705</t>
  </si>
  <si>
    <t>0706</t>
  </si>
  <si>
    <t>0707</t>
  </si>
  <si>
    <t>0708</t>
  </si>
  <si>
    <t>0709</t>
  </si>
  <si>
    <t>0710</t>
  </si>
  <si>
    <t>0711</t>
  </si>
  <si>
    <t>0712</t>
  </si>
  <si>
    <t>52A62</t>
  </si>
  <si>
    <t>寺尾</t>
  </si>
  <si>
    <t>川越寺尾</t>
  </si>
  <si>
    <t>350-1141</t>
  </si>
  <si>
    <t>川越市寺尾1068</t>
  </si>
  <si>
    <t>049 ( 245 ) 6701</t>
  </si>
  <si>
    <t>049 ( 240 ) 1774</t>
  </si>
  <si>
    <t>0806</t>
  </si>
  <si>
    <t>0820</t>
  </si>
  <si>
    <t>0829</t>
  </si>
  <si>
    <t>0830</t>
  </si>
  <si>
    <t>0831</t>
  </si>
  <si>
    <t>0832</t>
  </si>
  <si>
    <t>0833</t>
  </si>
  <si>
    <t>0834</t>
  </si>
  <si>
    <t>0835</t>
  </si>
  <si>
    <t>56A52</t>
  </si>
  <si>
    <t>大原</t>
  </si>
  <si>
    <t>熊谷大原</t>
  </si>
  <si>
    <t>360-0812</t>
  </si>
  <si>
    <t>熊谷市大原3-4-1</t>
  </si>
  <si>
    <t>048 ( 521 ) 0049</t>
  </si>
  <si>
    <t>048 ( 521 ) 8428</t>
  </si>
  <si>
    <t>58S53</t>
  </si>
  <si>
    <t>1716</t>
  </si>
  <si>
    <t>彦成</t>
  </si>
  <si>
    <t>三郷彦成</t>
  </si>
  <si>
    <t>三郷市彦成4-1-19</t>
  </si>
  <si>
    <t>048 ( 957 ) 1201</t>
  </si>
  <si>
    <t>048 ( 959 ) 5583</t>
  </si>
  <si>
    <t>1717</t>
  </si>
  <si>
    <t>1718</t>
  </si>
  <si>
    <t>04 ( 2922 ) 2449</t>
  </si>
  <si>
    <t>0493 ( 24 ) 4643</t>
  </si>
  <si>
    <t>令和元年度　第３３回会長杯争奪中学生バドミントンシングルス大会　要項</t>
  </si>
  <si>
    <t xml:space="preserve">　３．期　　日　　令和２年３月７日(土)・８（日）・１４日(土)・１５日(日)
</t>
  </si>
  <si>
    <t xml:space="preserve">　４．会　　場　　３／　７（土）毎日興業アリーナ久喜第１・２、蓮田パルシー、桶川サンアリーナ、
　　　　　　　　　３／　８（日）毎日興業アリーナ久喜第１・２、桶川サンアリーナ
　　　　　　　　　３／１４（土）毎日興業アリーナ久喜第１・２、蓮田パルシー
　　　　　　　　　３／１５（日）毎日興業アリーナ久喜第１
</t>
  </si>
  <si>
    <r>
      <t>　６．競技規定
       １）令和元年度（公財）日本バドミントン協会競技規則、同大会運営規程ならび同公認審判員
　　　　　規程によります。参加数により点数制限あり。。
　　　 ２）（公財）日本バドミントン協会検定合格水鳥シャトル（第２種検定合格球以上）を使用し
　　　　　ます。
　　　　（</t>
    </r>
    <r>
      <rPr>
        <u val="single"/>
        <sz val="12"/>
        <rFont val="ＭＳ 明朝"/>
        <family val="1"/>
      </rPr>
      <t xml:space="preserve">試合に使用するシャトルは主催者側で用意します。練習用のシャトルは各自で用意してくだ
</t>
    </r>
    <r>
      <rPr>
        <sz val="12"/>
        <rFont val="ＭＳ 明朝"/>
        <family val="1"/>
      </rPr>
      <t>　　　　　</t>
    </r>
    <r>
      <rPr>
        <u val="single"/>
        <sz val="12"/>
        <rFont val="ＭＳ 明朝"/>
        <family val="1"/>
      </rPr>
      <t>さい。</t>
    </r>
    <r>
      <rPr>
        <sz val="12"/>
        <rFont val="ＭＳ 明朝"/>
        <family val="1"/>
      </rPr>
      <t xml:space="preserve">）
</t>
    </r>
  </si>
  <si>
    <r>
      <t>１０．参加費　　　　</t>
    </r>
    <r>
      <rPr>
        <b/>
        <sz val="12"/>
        <rFont val="ＭＳ 明朝"/>
        <family val="1"/>
      </rPr>
      <t>参加費は１名１,２００円</t>
    </r>
    <r>
      <rPr>
        <sz val="12"/>
        <rFont val="ＭＳ 明朝"/>
        <family val="1"/>
      </rPr>
      <t>(傷害保険費を含む）
　　　　必ず下記郵便払込取扱票の通信欄に「会長杯シングルス大会参加費（男女別・種目別の参加
　　　　数）」と記入の上、払込みをしてください。
　　　　払込み方法について
　　　　加入者名　　</t>
    </r>
    <r>
      <rPr>
        <b/>
        <sz val="12"/>
        <rFont val="ＭＳ 明朝"/>
        <family val="1"/>
      </rPr>
      <t>埼玉県バドミントン協会実行委員会
　　　　　　　　　 口座記号番号　　００１４０－０－５３９１８２
　　　　　　　　　　　</t>
    </r>
    <r>
      <rPr>
        <b/>
        <sz val="12"/>
        <color indexed="10"/>
        <rFont val="ＭＳ 明朝"/>
        <family val="1"/>
      </rPr>
      <t>※申し込み前に振り込むこと。</t>
    </r>
    <r>
      <rPr>
        <b/>
        <sz val="12"/>
        <rFont val="ＭＳ 明朝"/>
        <family val="1"/>
      </rPr>
      <t xml:space="preserve">
　　　　　　　　　　　＊郵便振替で参加費を払込んでから、申し込みを行ってください。</t>
    </r>
  </si>
  <si>
    <t xml:space="preserve">　　　①できれば学校でまとめて払込んでください。できない場合は男女別でお願いします。学年ごと
　　　　に分けないようにお願いします。
　　　②通信欄に必ず学校名・男女別・学年別の参加数を記入してください。
　　　　（例）　会長杯シングルス大会参加費　○○中　２年男子の部　１０名　１年女子の部　８名
　　　　依頼人の欄にも個人名ではなく必ず学校名を記入してください。
　　　③郵便払込料金は参加費から差し引いてください。郵便払込料金は、５万円未満は２０３円
　　　（１５２円）、５万円以上は４１７円（３６６円）です。（　）内は窓口ではなくＡＴＭ払込み
　　　　での料金です。
　　　④払込みはなるべくＡＴＭ払込みでお願いします。
　　　　例　３０人分　２４,０００円を払い込む場合。
　　　　　　払込取扱票の金額欄に２３,８４８円、料金欄に１５２円と記入する。
　　　　　　自動払込機に取扱票と２４,０００円を入れて払い込む
　　※参加費払込み後、参加人数に変更があった場合は、越谷東中・関根まで連絡してください。
　（関根携帯ショートメール０９０－２５６１－１７１３、越谷東中ＦＡＸ０４８－９６２－２７３７）
</t>
  </si>
  <si>
    <r>
      <t>１１．参加申込
　　１）データ送信
　　　①http://www.saibad.com/chuugaku/2019/ckstrr01.xlsより申し込みファイルをダウンロードして
　　　　必要事項を入力の上、メールにて下記に送信してください。osawa@saibad.com
　　　　※申込書の郵送は必要ありません。なお、メール送信できない場合のみ、下記に申込書を郵送
　　　　　してください。（ファックスは不可）
　　　　　　〒３５１－００１３　朝霞市膝折２－３１　朝霞市立朝霞第一中学校
　　　　　　　　　大澤　一之　宛　ＴＥＬ０４８－４６１－００７６
　　　②申込締切日･･･</t>
    </r>
    <r>
      <rPr>
        <b/>
        <sz val="12"/>
        <color indexed="10"/>
        <rFont val="ＭＳ 明朝"/>
        <family val="1"/>
      </rPr>
      <t>令和２年２月３日（月）</t>
    </r>
    <r>
      <rPr>
        <b/>
        <u val="double"/>
        <sz val="12"/>
        <color indexed="10"/>
        <rFont val="ＭＳ 明朝"/>
        <family val="1"/>
      </rPr>
      <t>厳守</t>
    </r>
  </si>
  <si>
    <r>
      <t>　　　③申し込みファイルは中学校ごと（男女一緒に）に作成してください。
　　　　　クラブチームからの申し込みも、中学校ごとに作成してください。（選手の所属も中学校名
　　　　　で記入してください）
　　　④１月下旬以降、ホームページで申込データを受理したことをお知らせします。
　　　　申し込みをしたのにもかかわらず、受理の確認ができていない学校は、すみやかに申込先まで
　　　　ご連絡ください。申し込みデータ送信をしても、</t>
    </r>
    <r>
      <rPr>
        <b/>
        <sz val="12"/>
        <color indexed="10"/>
        <rFont val="ＭＳ 明朝"/>
        <family val="1"/>
      </rPr>
      <t>２月６日（木）</t>
    </r>
    <r>
      <rPr>
        <sz val="12"/>
        <rFont val="ＭＳ 明朝"/>
        <family val="1"/>
      </rPr>
      <t>までにこちらで確認できない
　　　　ものについては参加することができません。</t>
    </r>
    <r>
      <rPr>
        <u val="single"/>
        <sz val="12"/>
        <color indexed="10"/>
        <rFont val="ＭＳ 明朝"/>
        <family val="1"/>
      </rPr>
      <t xml:space="preserve">必ずこの日までに確認をしてください。申込責任
</t>
    </r>
    <r>
      <rPr>
        <sz val="12"/>
        <color indexed="10"/>
        <rFont val="ＭＳ 明朝"/>
        <family val="1"/>
      </rPr>
      <t xml:space="preserve">        </t>
    </r>
    <r>
      <rPr>
        <u val="single"/>
        <sz val="12"/>
        <color indexed="10"/>
        <rFont val="ＭＳ 明朝"/>
        <family val="1"/>
      </rPr>
      <t>者並びに保護者の方も確認してください。</t>
    </r>
    <r>
      <rPr>
        <sz val="12"/>
        <rFont val="ＭＳ 明朝"/>
        <family val="1"/>
      </rPr>
      <t xml:space="preserve">
　　　　　　</t>
    </r>
    <r>
      <rPr>
        <b/>
        <sz val="12"/>
        <color indexed="10"/>
        <rFont val="ＭＳ 明朝"/>
        <family val="1"/>
      </rPr>
      <t>協会ホームページURL  http://www.saibad.com/</t>
    </r>
    <r>
      <rPr>
        <sz val="12"/>
        <rFont val="ＭＳ 明朝"/>
        <family val="1"/>
      </rPr>
      <t xml:space="preserve">
　　２）大会参加申込書を通じて取得される個人情報 の取り扱いについて
　　　①参加申込書に記載された個人情報は、大会プログラム・大会結果等に記載されます。
　　　②取得した個人情報を上記利用目的以外に使用することはありません。
　　　③参加申込書の提出により、上記取扱いに関する承認をいただいたものとして、対応させていた
　　　　だきます。
</t>
    </r>
  </si>
  <si>
    <t xml:space="preserve">１２．表　　彰
　　１）各ブロック上位１～３位までは埼玉県バドミントン協会から賞状を授与します。
　　２）優勝には会長杯（持ち回り）を授与します。昨年度優勝校は優勝カップの返還をお願いします。
　　　【平成２８年度　優勝者】
　　　　　　１年男子 古株　大智（志木二中）　　　　　　１年女子 宮城　青空（春日部武里中）
　　　　　　２年男子 中野　柊太郎（春日部武里中）　　　２年女子 黒川　璃子（春日部武里中）
</t>
  </si>
  <si>
    <r>
      <t>１３．日　　程　</t>
    </r>
    <r>
      <rPr>
        <b/>
        <sz val="12"/>
        <color indexed="10"/>
        <rFont val="ＭＳ 明朝"/>
        <family val="1"/>
      </rPr>
      <t>※会場・日程については、参加数により変更があることがあります。
　　　　　　　　 受付、開始時間も開場ごとに異なります。
　　　　　　　　 ホームページでお知らせしますので、必ず確認してください。</t>
    </r>
    <r>
      <rPr>
        <sz val="12"/>
        <rFont val="ＭＳ 明朝"/>
        <family val="1"/>
      </rPr>
      <t xml:space="preserve">
　　　　　　　　１）令和２年３月　７日（土） 
                  　◆集合場所　２年女子　　：毎日興業アリーナ久喜第１・２、蓮田パルシー
　　　　　　　　　　　　　　　　１年男子　　：桶川サンアリーナ
                ２）令和２年３月　８日（日） 
　　　　　　　　　　◆集合場所  １年女子　　：毎日興業アリーナ久喜第１・２
　　　　　　　　　　　　　　　　　　　　　　　桶川サンアリーナ
                ３）令和２年３月１４日（土） 
　　　　　　　　　　◆集合場所  １・２年女子：毎日興業アリーナ久喜第１・２
　　　　　　　　　　　　　　　　２年男子　　：蓮田パルシー
                ４）令和２年３月１５日（日） 
　　　　　　　　　　◆集合場所  １・２年男子：毎日興業アリーナ久喜第１
</t>
    </r>
  </si>
  <si>
    <r>
      <t>１４．連絡事項　　
　　１）試合時の服装は、白又は（公財）日本バドミントン協会審査合格品とします。入学後に購入し
　　　た関東Ｔシャツも可とします。関東Ｔシャツ以外のＴシャツや学校の体育着は不可とします。や
　　　むを得ない場合は越谷東中・関根まで連絡してください。試合時はユニフォームの背面に学校名
　　　（２０×３０ｃｍ）を必ず付けてください。
　　２）組合せについては埼玉県バドミントン協会中学の部に一任願います。
　　　３</t>
    </r>
    <r>
      <rPr>
        <b/>
        <sz val="12"/>
        <rFont val="ＭＳ 明朝"/>
        <family val="1"/>
      </rPr>
      <t>月２日(月)</t>
    </r>
    <r>
      <rPr>
        <sz val="12"/>
        <rFont val="ＭＳ 明朝"/>
        <family val="1"/>
      </rPr>
      <t>頃に組合せ・進行表をホームページに掲載予定です。
　　　相互審判、及び敗者主審で行いますので、大会運営にご協力ください。
　　　詳細は、後日ホームページに掲載される進行表をご覧ください。</t>
    </r>
  </si>
  <si>
    <r>
      <t>　　３）役員不足ですので互いに仕事分担の御協力をお願いします。
　　４）領収書は払込用紙（振替払込請求書兼受領証）をもってかえます。
　　５）新人戦の個人戦ベスト４はシードとし、リーグ戦はありません。
　　６）事故による応急処置は主催者で行いますが、一切の責任は負いません。また、試合中の怪我等
　　　については、簡単な傷害保険に加入しますが、その他は保険の対象になりませんので、予めご承
　　　知置きください。
　　７）</t>
    </r>
    <r>
      <rPr>
        <b/>
        <sz val="12"/>
        <rFont val="ＭＳ 明朝"/>
        <family val="1"/>
      </rPr>
      <t>桶川サンアリーナの駐車については、必ずホームページで確認してください。指定された以
　　　外の場所には駐車しないようにご協力ください。</t>
    </r>
    <r>
      <rPr>
        <sz val="12"/>
        <rFont val="ＭＳ 明朝"/>
        <family val="1"/>
      </rPr>
      <t xml:space="preserve">
　　８）問合せ先　　①関根携帯：０９０－２５６１－１７１３（ショートメールでお願いします。）
　　　　　　　　　　②越谷東中ＦＡＸ：０４８－９６２－２７３７
</t>
    </r>
  </si>
  <si>
    <t>小川町立西中学校</t>
  </si>
  <si>
    <t>加須市立大利根中学校</t>
  </si>
  <si>
    <t>昌平中学校</t>
  </si>
  <si>
    <t>春日部市立春日部南中学校</t>
  </si>
  <si>
    <t>362-0045</t>
  </si>
  <si>
    <t>上尾市向山4-10</t>
  </si>
  <si>
    <t>比企郡小川町小川1767-1</t>
  </si>
  <si>
    <t>53D51</t>
  </si>
  <si>
    <t>小川西</t>
  </si>
  <si>
    <t>比企郡小川町増尾250</t>
  </si>
  <si>
    <t>0493 ( 72 ) 0899</t>
  </si>
  <si>
    <t>0493 ( 74 ) 5171</t>
  </si>
  <si>
    <t>0914</t>
  </si>
  <si>
    <t>0280 ( 62 ) 2402</t>
  </si>
  <si>
    <t>57H50</t>
  </si>
  <si>
    <t>1314</t>
  </si>
  <si>
    <t>大利根</t>
  </si>
  <si>
    <t>加須大利根</t>
  </si>
  <si>
    <t>349-1134</t>
  </si>
  <si>
    <t>加須市北下新井1705-1</t>
  </si>
  <si>
    <t>0480 ( 72 ) 3118</t>
  </si>
  <si>
    <t>0480 ( 72 ) 3110</t>
  </si>
  <si>
    <t>1315</t>
  </si>
  <si>
    <t>1316</t>
  </si>
  <si>
    <t>1317</t>
  </si>
  <si>
    <t>58M52</t>
  </si>
  <si>
    <t>1617</t>
  </si>
  <si>
    <t>1690</t>
  </si>
  <si>
    <t>昌平</t>
  </si>
  <si>
    <t>昌　平</t>
  </si>
  <si>
    <t>345-0044</t>
  </si>
  <si>
    <t>北葛飾郡杉戸町下野851</t>
  </si>
  <si>
    <t>0480 ( 34 ) 3381</t>
  </si>
  <si>
    <t>0480 ( 34 ) 1050</t>
  </si>
  <si>
    <t>春日部南</t>
  </si>
  <si>
    <t>春日部南</t>
  </si>
  <si>
    <t>令和元年度　第３３回会長杯争奪中学シングルス大会参加申込書</t>
  </si>
  <si>
    <t>所沢市立南陵中学校</t>
  </si>
  <si>
    <t>52C51</t>
  </si>
  <si>
    <t>0836</t>
  </si>
  <si>
    <t>南陵</t>
  </si>
  <si>
    <t>所沢南陵</t>
  </si>
  <si>
    <t>359-1131</t>
  </si>
  <si>
    <t>所沢市久米1470</t>
  </si>
  <si>
    <t>04 ( 2922 ) 3038</t>
  </si>
  <si>
    <t>04 ( 2922 ) 2449</t>
  </si>
  <si>
    <r>
      <t>　　　件名は令和元</t>
    </r>
    <r>
      <rPr>
        <sz val="14"/>
        <color indexed="17"/>
        <rFont val="ＭＳ 明朝"/>
        <family val="1"/>
      </rPr>
      <t>年度会長杯シングルス（学校名）</t>
    </r>
    <r>
      <rPr>
        <sz val="14"/>
        <rFont val="ＭＳ 明朝"/>
        <family val="1"/>
      </rPr>
      <t>としてください。</t>
    </r>
  </si>
  <si>
    <t>　　　　　例　　令和元年度会長杯シングルス（朝霞第一）</t>
  </si>
  <si>
    <t>0991</t>
  </si>
  <si>
    <t>比企郡嵐山町菅谷558</t>
  </si>
  <si>
    <t>0992</t>
  </si>
  <si>
    <t>東京農業大学第三高等学校附属</t>
  </si>
  <si>
    <t>東京農業大学第三附属</t>
  </si>
  <si>
    <t>355-0005</t>
  </si>
  <si>
    <t>東松山市松山1400-1</t>
  </si>
  <si>
    <t>0493 ( 24 ）4237</t>
  </si>
  <si>
    <t>0493 ( 24 ）4643</t>
  </si>
  <si>
    <t>東京農業大学第三高等学校附属中学校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</si>
</sst>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明朝"/>
      <family val="1"/>
    </font>
    <font>
      <sz val="14"/>
      <name val="ＭＳ 明朝"/>
      <family val="1"/>
    </font>
    <font>
      <sz val="18"/>
      <name val="ＭＳ 明朝"/>
      <family val="1"/>
    </font>
    <font>
      <sz val="16"/>
      <name val="ＭＳ 明朝"/>
      <family val="1"/>
    </font>
    <font>
      <sz val="24"/>
      <name val="ＭＳ 明朝"/>
      <family val="1"/>
    </font>
    <font>
      <sz val="14"/>
      <color indexed="10"/>
      <name val="ＭＳ 明朝"/>
      <family val="1"/>
    </font>
    <font>
      <sz val="20"/>
      <name val="ＭＳ 明朝"/>
      <family val="1"/>
    </font>
    <font>
      <sz val="12"/>
      <name val="Century"/>
      <family val="1"/>
    </font>
    <font>
      <b/>
      <sz val="14"/>
      <name val="ＭＳ 明朝"/>
      <family val="1"/>
    </font>
    <font>
      <b/>
      <sz val="14"/>
      <color indexed="10"/>
      <name val="ＭＳ 明朝"/>
      <family val="1"/>
    </font>
    <font>
      <b/>
      <sz val="12"/>
      <name val="ＭＳ 明朝"/>
      <family val="1"/>
    </font>
    <font>
      <sz val="14"/>
      <color indexed="40"/>
      <name val="ＭＳ 明朝"/>
      <family val="1"/>
    </font>
    <font>
      <b/>
      <sz val="9"/>
      <color indexed="8"/>
      <name val="ＭＳ 明朝"/>
      <family val="1"/>
    </font>
    <font>
      <u val="double"/>
      <sz val="14"/>
      <name val="ＭＳ 明朝"/>
      <family val="1"/>
    </font>
    <font>
      <b/>
      <sz val="12"/>
      <color indexed="10"/>
      <name val="ＭＳ 明朝"/>
      <family val="1"/>
    </font>
    <font>
      <sz val="12"/>
      <name val="ＭＳ Ｐ明朝"/>
      <family val="1"/>
    </font>
    <font>
      <sz val="6"/>
      <name val="ＭＳ Ｐゴシック"/>
      <family val="3"/>
    </font>
    <font>
      <sz val="16"/>
      <name val="ＭＳ ゴシック"/>
      <family val="3"/>
    </font>
    <font>
      <sz val="12"/>
      <color indexed="10"/>
      <name val="ＭＳ 明朝"/>
      <family val="1"/>
    </font>
    <font>
      <u val="single"/>
      <sz val="12"/>
      <name val="ＭＳ 明朝"/>
      <family val="1"/>
    </font>
    <font>
      <b/>
      <u val="double"/>
      <sz val="12"/>
      <color indexed="10"/>
      <name val="ＭＳ 明朝"/>
      <family val="1"/>
    </font>
    <font>
      <u val="single"/>
      <sz val="12"/>
      <color indexed="10"/>
      <name val="ＭＳ 明朝"/>
      <family val="1"/>
    </font>
    <font>
      <sz val="14"/>
      <color indexed="17"/>
      <name val="ＭＳ 明朝"/>
      <family val="1"/>
    </font>
    <font>
      <u val="double"/>
      <sz val="12"/>
      <color indexed="10"/>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明朝"/>
      <family val="1"/>
    </font>
    <font>
      <sz val="12"/>
      <color indexed="8"/>
      <name val="ＭＳ 明朝"/>
      <family val="1"/>
    </font>
    <font>
      <sz val="16"/>
      <color indexed="8"/>
      <name val="ＭＳ ゴシック"/>
      <family val="3"/>
    </font>
    <font>
      <b/>
      <sz val="16"/>
      <color indexed="8"/>
      <name val="ＭＳ ゴシック"/>
      <family val="3"/>
    </font>
    <font>
      <sz val="10.5"/>
      <color indexed="8"/>
      <name val="ＭＳ 明朝"/>
      <family val="1"/>
    </font>
    <font>
      <b/>
      <sz val="14"/>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明朝"/>
      <family val="1"/>
    </font>
    <font>
      <sz val="12"/>
      <color rgb="FF000000"/>
      <name val="ＭＳ 明朝"/>
      <family val="1"/>
    </font>
    <font>
      <sz val="16"/>
      <color rgb="FF000000"/>
      <name val="ＭＳ ゴシック"/>
      <family val="3"/>
    </font>
    <font>
      <b/>
      <sz val="16"/>
      <color rgb="FF000000"/>
      <name val="ＭＳ ゴシック"/>
      <family val="3"/>
    </font>
    <font>
      <sz val="10.5"/>
      <color rgb="FF000000"/>
      <name val="ＭＳ 明朝"/>
      <family val="1"/>
    </font>
    <font>
      <sz val="14"/>
      <color rgb="FFFF0000"/>
      <name val="ＭＳ 明朝"/>
      <family val="1"/>
    </font>
    <font>
      <b/>
      <sz val="14"/>
      <color rgb="FF00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FF66FF"/>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rgb="FF000000"/>
      </left>
      <right style="thin">
        <color rgb="FF000000"/>
      </right>
      <top style="hair">
        <color rgb="FF000000"/>
      </top>
      <bottom style="hair">
        <color rgb="FF000000"/>
      </bottom>
    </border>
    <border>
      <left style="thin"/>
      <right style="thin"/>
      <top style="thin"/>
      <bottom style="thin"/>
    </border>
    <border>
      <left style="hair">
        <color rgb="FF000000"/>
      </left>
      <right style="thin">
        <color rgb="FF000000"/>
      </right>
      <top style="thin">
        <color rgb="FF000000"/>
      </top>
      <bottom style="hair">
        <color rgb="FF00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thin"/>
      <top style="thin"/>
      <bottom style="thin"/>
    </border>
    <border>
      <left>
        <color indexed="63"/>
      </left>
      <right>
        <color indexed="63"/>
      </right>
      <top style="thin"/>
      <bottom style="thin"/>
    </border>
    <border>
      <left style="hair"/>
      <right style="hair"/>
      <top style="hair"/>
      <bottom style="hair"/>
    </border>
    <border>
      <left>
        <color indexed="63"/>
      </left>
      <right style="thin"/>
      <top style="thin"/>
      <bottom style="thin"/>
    </border>
    <border>
      <left style="double"/>
      <right>
        <color indexed="63"/>
      </right>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right>
        <color indexed="63"/>
      </right>
      <top>
        <color indexed="63"/>
      </top>
      <bottom>
        <color indexed="63"/>
      </bottom>
    </border>
    <border>
      <left style="thin">
        <color rgb="FF000000"/>
      </left>
      <right>
        <color indexed="63"/>
      </right>
      <top style="thin">
        <color rgb="FF000000"/>
      </top>
      <bottom style="thin"/>
    </border>
    <border>
      <left style="thin">
        <color rgb="FF000000"/>
      </left>
      <right style="thin">
        <color rgb="FF000000"/>
      </right>
      <top style="thin">
        <color rgb="FF000000"/>
      </top>
      <bottom style="thin"/>
    </border>
    <border>
      <left>
        <color indexed="63"/>
      </left>
      <right>
        <color indexed="63"/>
      </right>
      <top style="thin">
        <color rgb="FF000000"/>
      </top>
      <bottom style="thin"/>
    </border>
    <border>
      <left style="thin">
        <color rgb="FF000000"/>
      </left>
      <right>
        <color indexed="63"/>
      </right>
      <top style="thin"/>
      <bottom style="thin"/>
    </border>
    <border>
      <left style="thin">
        <color rgb="FF000000"/>
      </left>
      <right style="thin">
        <color rgb="FF000000"/>
      </right>
      <top style="thin"/>
      <bottom style="thin"/>
    </border>
    <border>
      <left>
        <color indexed="63"/>
      </left>
      <right>
        <color indexed="63"/>
      </right>
      <top style="thin"/>
      <bottom>
        <color indexed="63"/>
      </bottom>
    </border>
    <border>
      <left style="thin">
        <color rgb="FF000000"/>
      </left>
      <right>
        <color indexed="63"/>
      </right>
      <top style="thin"/>
      <bottom>
        <color indexed="63"/>
      </bottom>
    </border>
    <border>
      <left style="thin">
        <color rgb="FF000000"/>
      </left>
      <right style="thin">
        <color rgb="FF000000"/>
      </right>
      <top style="thin"/>
      <bottom>
        <color indexed="63"/>
      </bottom>
    </border>
    <border>
      <left style="thin"/>
      <right style="thin"/>
      <top style="thin"/>
      <bottom>
        <color indexed="63"/>
      </bottom>
    </border>
    <border>
      <left>
        <color indexed="63"/>
      </left>
      <right>
        <color indexed="63"/>
      </right>
      <top style="thin">
        <color rgb="FF000000"/>
      </top>
      <bottom style="thin">
        <color rgb="FF000000"/>
      </bottom>
    </border>
    <border>
      <left style="hair">
        <color rgb="FF000000"/>
      </left>
      <right style="thin">
        <color rgb="FF000000"/>
      </right>
      <top>
        <color indexed="63"/>
      </top>
      <bottom style="hair">
        <color rgb="FF000000"/>
      </bottom>
    </border>
    <border>
      <left style="thin"/>
      <right>
        <color indexed="63"/>
      </right>
      <top style="thin"/>
      <bottom style="thin"/>
    </border>
    <border>
      <left style="hair"/>
      <right style="hair"/>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double"/>
      <right style="double"/>
      <top style="double"/>
      <bottom style="double"/>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medium"/>
      <top style="thin"/>
      <bottom/>
    </border>
    <border>
      <left/>
      <right style="thin"/>
      <top style="thin"/>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bottom style="thin"/>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right style="thin"/>
      <top style="medium"/>
      <bottom style="thin"/>
    </border>
    <border>
      <left/>
      <right style="thin"/>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color indexed="63"/>
      </bottom>
    </border>
    <border>
      <left/>
      <right style="thin"/>
      <top>
        <color indexed="63"/>
      </top>
      <bottom>
        <color indexed="63"/>
      </bottom>
    </border>
    <border>
      <left style="thin"/>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color indexed="63"/>
      </left>
      <right style="thin">
        <color rgb="FF000000"/>
      </right>
      <top style="thin"/>
      <bottom style="thin"/>
    </border>
    <border>
      <left style="thin">
        <color rgb="FF000000"/>
      </left>
      <right style="hair">
        <color rgb="FF000000"/>
      </right>
      <top style="hair">
        <color rgb="FF000000"/>
      </top>
      <bottom>
        <color indexed="63"/>
      </bottom>
    </border>
    <border>
      <left style="hair">
        <color rgb="FF000000"/>
      </left>
      <right style="hair">
        <color rgb="FF000000"/>
      </right>
      <top style="hair">
        <color rgb="FF000000"/>
      </top>
      <bottom>
        <color indexed="63"/>
      </bottom>
    </border>
    <border>
      <left style="hair">
        <color rgb="FF000000"/>
      </left>
      <right style="thin">
        <color rgb="FF000000"/>
      </right>
      <top style="hair">
        <color rgb="FF000000"/>
      </top>
      <bottom>
        <color indexed="63"/>
      </bottom>
    </border>
    <border>
      <left style="thin">
        <color rgb="FF000000"/>
      </left>
      <right style="hair">
        <color rgb="FF000000"/>
      </right>
      <top style="thin"/>
      <bottom style="thin"/>
    </border>
    <border>
      <left style="hair">
        <color rgb="FF000000"/>
      </left>
      <right style="thin">
        <color rgb="FF000000"/>
      </right>
      <top style="thin"/>
      <bottom style="thin"/>
    </border>
    <border>
      <left>
        <color indexed="63"/>
      </left>
      <right style="hair">
        <color rgb="FF000000"/>
      </right>
      <top style="thin"/>
      <bottom style="thin"/>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style="hair">
        <color rgb="FF000000"/>
      </left>
      <right style="hair">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color indexed="63"/>
      </left>
      <right style="hair">
        <color rgb="FF000000"/>
      </right>
      <top style="thin">
        <color rgb="FF000000"/>
      </top>
      <bottom style="thin"/>
    </border>
    <border>
      <left style="hair">
        <color rgb="FF000000"/>
      </left>
      <right style="thin">
        <color rgb="FF000000"/>
      </right>
      <top style="thin">
        <color rgb="FF000000"/>
      </top>
      <bottom style="thin"/>
    </border>
    <border>
      <left style="thin">
        <color rgb="FF000000"/>
      </left>
      <right>
        <color indexed="63"/>
      </right>
      <top style="thin">
        <color rgb="FF000000"/>
      </top>
      <bottom style="hair">
        <color rgb="FF000000"/>
      </bottom>
    </border>
    <border>
      <left>
        <color indexed="63"/>
      </left>
      <right>
        <color indexed="63"/>
      </right>
      <top style="thin">
        <color rgb="FF000000"/>
      </top>
      <bottom style="hair">
        <color rgb="FF000000"/>
      </bottom>
    </border>
    <border>
      <left>
        <color indexed="63"/>
      </left>
      <right style="hair">
        <color rgb="FF000000"/>
      </right>
      <top style="thin">
        <color rgb="FF000000"/>
      </top>
      <bottom style="hair">
        <color rgb="FF000000"/>
      </bottom>
    </border>
    <border>
      <left style="thin">
        <color rgb="FF000000"/>
      </left>
      <right>
        <color indexed="63"/>
      </right>
      <top style="double"/>
      <bottom style="thin">
        <color rgb="FF000000"/>
      </bottom>
    </border>
    <border>
      <left>
        <color indexed="63"/>
      </left>
      <right style="thin">
        <color rgb="FF000000"/>
      </right>
      <top style="double"/>
      <bottom style="thin">
        <color rgb="FF000000"/>
      </bottom>
    </border>
    <border>
      <left>
        <color indexed="63"/>
      </left>
      <right style="thin">
        <color rgb="FF000000"/>
      </right>
      <top style="thin">
        <color rgb="FF000000"/>
      </top>
      <bottom style="thin"/>
    </border>
    <border>
      <left>
        <color indexed="63"/>
      </left>
      <right style="thin">
        <color rgb="FF000000"/>
      </right>
      <top>
        <color indexed="63"/>
      </top>
      <bottom style="thin">
        <color rgb="FF000000"/>
      </bottom>
    </border>
    <border>
      <left style="thin">
        <color rgb="FF000000"/>
      </left>
      <right style="hair">
        <color rgb="FF000000"/>
      </right>
      <top style="thin"/>
      <bottom>
        <color indexed="63"/>
      </bottom>
    </border>
    <border>
      <left style="hair">
        <color rgb="FF000000"/>
      </left>
      <right style="thin">
        <color rgb="FF000000"/>
      </right>
      <top style="thin"/>
      <bottom>
        <color indexed="63"/>
      </bottom>
    </border>
    <border>
      <left>
        <color indexed="63"/>
      </left>
      <right style="thin">
        <color rgb="FF000000"/>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style="hair">
        <color rgb="FF000000"/>
      </left>
      <right style="hair">
        <color rgb="FF000000"/>
      </right>
      <top>
        <color indexed="63"/>
      </top>
      <bottom style="hair">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hair">
        <color rgb="FF000000"/>
      </right>
      <top>
        <color indexed="63"/>
      </top>
      <bottom style="thin"/>
    </border>
    <border>
      <left style="hair">
        <color rgb="FF000000"/>
      </left>
      <right style="thin">
        <color rgb="FF000000"/>
      </right>
      <top>
        <color indexed="63"/>
      </top>
      <bottom style="thin"/>
    </border>
    <border>
      <left style="thin">
        <color rgb="FF000000"/>
      </left>
      <right>
        <color indexed="63"/>
      </right>
      <top style="double"/>
      <bottom>
        <color indexed="63"/>
      </bottom>
    </border>
    <border>
      <left>
        <color indexed="63"/>
      </left>
      <right style="thin">
        <color rgb="FF000000"/>
      </right>
      <top style="double"/>
      <bottom>
        <color indexed="63"/>
      </bottom>
    </border>
    <border>
      <left>
        <color indexed="63"/>
      </left>
      <right style="thin">
        <color rgb="FF000000"/>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6" fillId="0" borderId="0" applyNumberFormat="0" applyFill="0" applyBorder="0" applyAlignment="0" applyProtection="0"/>
    <xf numFmtId="0" fontId="71" fillId="32" borderId="0" applyNumberFormat="0" applyBorder="0" applyAlignment="0" applyProtection="0"/>
  </cellStyleXfs>
  <cellXfs count="310">
    <xf numFmtId="0" fontId="0" fillId="0" borderId="0" xfId="0"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horizontal="center"/>
    </xf>
    <xf numFmtId="0" fontId="8" fillId="0" borderId="0" xfId="0" applyFont="1" applyAlignment="1" applyProtection="1">
      <alignment/>
      <protection/>
    </xf>
    <xf numFmtId="0" fontId="8" fillId="0" borderId="0" xfId="0" applyFont="1" applyAlignment="1">
      <alignment horizontal="left"/>
    </xf>
    <xf numFmtId="0" fontId="8" fillId="0" borderId="0" xfId="0" applyFont="1" applyFill="1" applyAlignment="1">
      <alignment horizontal="left"/>
    </xf>
    <xf numFmtId="0" fontId="11" fillId="0" borderId="0" xfId="0" applyFont="1" applyAlignment="1">
      <alignment horizontal="left"/>
    </xf>
    <xf numFmtId="0" fontId="8" fillId="0" borderId="0" xfId="0" applyFont="1" applyAlignment="1" applyProtection="1">
      <alignment vertical="center"/>
      <protection/>
    </xf>
    <xf numFmtId="0" fontId="8" fillId="0" borderId="0" xfId="0" applyFont="1" applyAlignment="1" applyProtection="1">
      <alignment horizontal="center"/>
      <protection/>
    </xf>
    <xf numFmtId="0" fontId="8"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vertical="center" wrapText="1"/>
    </xf>
    <xf numFmtId="0" fontId="7" fillId="0" borderId="10" xfId="0" applyFont="1" applyBorder="1" applyAlignment="1">
      <alignment horizontal="center" vertical="center" wrapText="1"/>
    </xf>
    <xf numFmtId="0" fontId="13" fillId="0" borderId="0" xfId="0" applyFont="1" applyFill="1" applyAlignment="1" applyProtection="1">
      <alignment horizontal="center" vertical="center"/>
      <protection/>
    </xf>
    <xf numFmtId="0" fontId="7" fillId="0" borderId="0" xfId="0" applyFont="1" applyAlignment="1" applyProtection="1">
      <alignment horizontal="center"/>
      <protection/>
    </xf>
    <xf numFmtId="0" fontId="72" fillId="0" borderId="11" xfId="0" applyFont="1" applyFill="1" applyBorder="1" applyAlignment="1" applyProtection="1">
      <alignment horizontal="center" vertical="center"/>
      <protection/>
    </xf>
    <xf numFmtId="0" fontId="7" fillId="0" borderId="0" xfId="0" applyFont="1" applyAlignment="1" applyProtection="1">
      <alignment horizontal="center" shrinkToFit="1"/>
      <protection/>
    </xf>
    <xf numFmtId="0" fontId="73" fillId="0" borderId="12" xfId="0" applyFont="1" applyBorder="1" applyAlignment="1">
      <alignment horizontal="center" vertical="center" wrapText="1"/>
    </xf>
    <xf numFmtId="0" fontId="8" fillId="0" borderId="0" xfId="0" applyFont="1" applyAlignment="1" applyProtection="1">
      <alignment shrinkToFit="1"/>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0" fontId="7" fillId="0" borderId="0" xfId="0" applyFont="1" applyAlignment="1">
      <alignment horizontal="center" vertical="center" shrinkToFit="1"/>
    </xf>
    <xf numFmtId="0" fontId="8" fillId="0" borderId="21" xfId="0" applyFont="1" applyBorder="1" applyAlignment="1" applyProtection="1">
      <alignment horizontal="center" vertical="center"/>
      <protection/>
    </xf>
    <xf numFmtId="0" fontId="8"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right" vertical="center"/>
      <protection/>
    </xf>
    <xf numFmtId="0" fontId="74" fillId="0" borderId="24" xfId="0" applyFont="1" applyBorder="1" applyAlignment="1">
      <alignment vertical="center" shrinkToFit="1"/>
    </xf>
    <xf numFmtId="0" fontId="75" fillId="0" borderId="25" xfId="0" applyFont="1" applyBorder="1" applyAlignment="1">
      <alignment horizontal="right" vertical="center" shrinkToFit="1"/>
    </xf>
    <xf numFmtId="0" fontId="76" fillId="0" borderId="26"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8" xfId="0" applyFont="1" applyBorder="1" applyAlignment="1">
      <alignment horizontal="center" vertical="center" wrapTex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6" fillId="0" borderId="29" xfId="0" applyFont="1" applyBorder="1" applyAlignment="1">
      <alignment horizontal="center" vertical="center" wrapText="1"/>
    </xf>
    <xf numFmtId="0" fontId="76" fillId="0" borderId="0" xfId="0" applyFont="1" applyBorder="1" applyAlignment="1">
      <alignment horizontal="center" vertical="center" wrapText="1"/>
    </xf>
    <xf numFmtId="0" fontId="7" fillId="0" borderId="0" xfId="61" applyFont="1" applyAlignment="1">
      <alignment horizontal="center" vertical="center" shrinkToFit="1"/>
      <protection/>
    </xf>
    <xf numFmtId="0" fontId="7" fillId="0" borderId="0" xfId="61" applyFont="1" applyAlignment="1">
      <alignment horizontal="center" vertical="center"/>
      <protection/>
    </xf>
    <xf numFmtId="0" fontId="7" fillId="0" borderId="0" xfId="0" applyFont="1" applyAlignment="1">
      <alignment vertical="center"/>
    </xf>
    <xf numFmtId="0" fontId="8" fillId="35" borderId="23" xfId="0" applyFont="1" applyFill="1" applyBorder="1" applyAlignment="1" applyProtection="1">
      <alignment horizontal="center" vertical="center"/>
      <protection locked="0"/>
    </xf>
    <xf numFmtId="0" fontId="76" fillId="0" borderId="28" xfId="0" applyFont="1" applyBorder="1" applyAlignment="1">
      <alignment horizontal="center" vertical="center" wrapTex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8" fillId="0" borderId="30" xfId="0" applyFont="1" applyBorder="1" applyAlignment="1" applyProtection="1">
      <alignment/>
      <protection/>
    </xf>
    <xf numFmtId="0" fontId="0" fillId="0" borderId="0" xfId="0" applyAlignment="1">
      <alignment vertical="top" wrapText="1"/>
    </xf>
    <xf numFmtId="0" fontId="76" fillId="0" borderId="31"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76" fillId="0" borderId="34" xfId="0" applyFont="1" applyBorder="1" applyAlignment="1">
      <alignment horizontal="center" vertical="center" wrapText="1"/>
    </xf>
    <xf numFmtId="0" fontId="9" fillId="0" borderId="3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1" xfId="0" applyFont="1" applyBorder="1" applyAlignment="1">
      <alignment horizontal="center" vertical="center" shrinkToFit="1"/>
    </xf>
    <xf numFmtId="0" fontId="76" fillId="0" borderId="34" xfId="0" applyFont="1" applyBorder="1" applyAlignment="1">
      <alignment horizontal="center" vertical="center" wrapText="1"/>
    </xf>
    <xf numFmtId="0" fontId="9" fillId="0" borderId="35" xfId="0" applyFont="1" applyBorder="1" applyAlignment="1">
      <alignment horizontal="center" vertical="center" shrinkToFit="1"/>
    </xf>
    <xf numFmtId="0" fontId="76" fillId="0" borderId="37" xfId="0" applyFont="1" applyBorder="1" applyAlignment="1">
      <alignment horizontal="center" vertical="center" wrapTex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73" fillId="0" borderId="41" xfId="0" applyFont="1" applyBorder="1" applyAlignment="1">
      <alignment horizontal="center" vertical="center" wrapText="1"/>
    </xf>
    <xf numFmtId="0" fontId="8" fillId="0" borderId="11" xfId="0" applyFont="1" applyBorder="1" applyAlignment="1" applyProtection="1">
      <alignment horizontal="center" vertical="center"/>
      <protection/>
    </xf>
    <xf numFmtId="0" fontId="8" fillId="36" borderId="42" xfId="0" applyFont="1" applyFill="1" applyBorder="1" applyAlignment="1" applyProtection="1">
      <alignment horizontal="center" vertical="center" shrinkToFit="1"/>
      <protection locked="0"/>
    </xf>
    <xf numFmtId="0" fontId="8" fillId="36" borderId="22" xfId="0" applyFont="1" applyFill="1" applyBorder="1" applyAlignment="1" applyProtection="1">
      <alignment horizontal="center" vertical="center" shrinkToFit="1"/>
      <protection locked="0"/>
    </xf>
    <xf numFmtId="0" fontId="8" fillId="36" borderId="21" xfId="0" applyFont="1" applyFill="1" applyBorder="1" applyAlignment="1" applyProtection="1">
      <alignment horizontal="center" vertical="center" shrinkToFit="1"/>
      <protection locked="0"/>
    </xf>
    <xf numFmtId="0" fontId="8" fillId="36" borderId="43"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7" fillId="0" borderId="0" xfId="61" applyFont="1" applyAlignment="1">
      <alignment vertical="center"/>
      <protection/>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0" borderId="0" xfId="61" applyFont="1">
      <alignment/>
      <protection/>
    </xf>
    <xf numFmtId="0" fontId="7" fillId="37" borderId="0" xfId="0" applyFont="1" applyFill="1" applyAlignment="1" applyProtection="1">
      <alignment/>
      <protection locked="0"/>
    </xf>
    <xf numFmtId="0" fontId="0" fillId="0" borderId="0" xfId="0" applyAlignment="1">
      <alignment horizontal="center" vertical="center"/>
    </xf>
    <xf numFmtId="0" fontId="7" fillId="38" borderId="0" xfId="0" applyFont="1" applyFill="1" applyAlignment="1">
      <alignment horizontal="center" vertical="center"/>
    </xf>
    <xf numFmtId="0" fontId="7" fillId="37" borderId="0" xfId="0" applyFont="1" applyFill="1" applyAlignment="1" applyProtection="1">
      <alignment horizontal="center" vertical="center"/>
      <protection locked="0"/>
    </xf>
    <xf numFmtId="0" fontId="0" fillId="0" borderId="0" xfId="0" applyAlignment="1">
      <alignment horizontal="center" vertical="center" shrinkToFit="1"/>
    </xf>
    <xf numFmtId="0" fontId="7" fillId="39" borderId="0" xfId="0" applyFont="1" applyFill="1" applyAlignment="1">
      <alignment horizontal="center" vertical="center"/>
    </xf>
    <xf numFmtId="0" fontId="7" fillId="0" borderId="0" xfId="0" applyFont="1" applyAlignment="1">
      <alignment shrinkToFit="1"/>
    </xf>
    <xf numFmtId="0" fontId="0" fillId="0" borderId="0" xfId="0" applyAlignment="1">
      <alignment shrinkToFit="1"/>
    </xf>
    <xf numFmtId="0" fontId="7" fillId="0" borderId="0" xfId="61" applyFont="1" applyAlignment="1">
      <alignment shrinkToFit="1"/>
      <protection/>
    </xf>
    <xf numFmtId="0" fontId="7" fillId="37" borderId="0" xfId="0" applyFont="1" applyFill="1" applyAlignment="1" applyProtection="1">
      <alignment shrinkToFit="1"/>
      <protection locked="0"/>
    </xf>
    <xf numFmtId="0" fontId="7" fillId="0" borderId="0" xfId="0" applyFont="1" applyAlignment="1">
      <alignment/>
    </xf>
    <xf numFmtId="0" fontId="7" fillId="0" borderId="0" xfId="61" applyFont="1" applyAlignment="1">
      <alignment/>
      <protection/>
    </xf>
    <xf numFmtId="0" fontId="0" fillId="0" borderId="0" xfId="0" applyAlignment="1">
      <alignment/>
    </xf>
    <xf numFmtId="0" fontId="22" fillId="0" borderId="0" xfId="0" applyFont="1" applyAlignment="1">
      <alignment horizontal="center" vertical="center" shrinkToFit="1"/>
    </xf>
    <xf numFmtId="0" fontId="0" fillId="0" borderId="0" xfId="0" applyAlignment="1">
      <alignment horizontal="center"/>
    </xf>
    <xf numFmtId="0" fontId="22" fillId="0" borderId="0" xfId="0" applyFont="1" applyAlignment="1">
      <alignment horizontal="distributed" vertical="center" shrinkToFit="1"/>
    </xf>
    <xf numFmtId="1" fontId="7" fillId="0" borderId="44" xfId="0" applyNumberFormat="1" applyFont="1" applyFill="1" applyBorder="1" applyAlignment="1">
      <alignment horizontal="center" vertical="center" shrinkToFit="1"/>
    </xf>
    <xf numFmtId="1" fontId="7" fillId="0" borderId="45" xfId="0" applyNumberFormat="1" applyFont="1" applyFill="1" applyBorder="1" applyAlignment="1">
      <alignment horizontal="center" vertical="center" shrinkToFit="1"/>
    </xf>
    <xf numFmtId="1" fontId="7" fillId="0" borderId="46" xfId="0" applyNumberFormat="1" applyFont="1" applyFill="1" applyBorder="1" applyAlignment="1">
      <alignment horizontal="center" vertical="center" shrinkToFit="1"/>
    </xf>
    <xf numFmtId="0" fontId="7" fillId="0" borderId="45" xfId="0" applyFont="1" applyFill="1" applyBorder="1" applyAlignment="1">
      <alignment horizontal="center" vertical="center" shrinkToFit="1"/>
    </xf>
    <xf numFmtId="1" fontId="7" fillId="0" borderId="47" xfId="0" applyNumberFormat="1" applyFont="1" applyFill="1" applyBorder="1" applyAlignment="1">
      <alignment horizontal="center" vertical="center" shrinkToFit="1"/>
    </xf>
    <xf numFmtId="1" fontId="7" fillId="0" borderId="48" xfId="0" applyNumberFormat="1" applyFont="1" applyFill="1" applyBorder="1" applyAlignment="1">
      <alignment horizontal="center" vertical="center" shrinkToFit="1"/>
    </xf>
    <xf numFmtId="0" fontId="11" fillId="0" borderId="0" xfId="0" applyFont="1" applyFill="1" applyAlignment="1" applyProtection="1">
      <alignment horizontal="center"/>
      <protection/>
    </xf>
    <xf numFmtId="0" fontId="8" fillId="40" borderId="0" xfId="0" applyFont="1" applyFill="1" applyAlignment="1" applyProtection="1">
      <alignment horizontal="center" vertical="center" shrinkToFit="1"/>
      <protection/>
    </xf>
    <xf numFmtId="0" fontId="24" fillId="0" borderId="0" xfId="0" applyFont="1" applyAlignment="1">
      <alignment horizontal="center" vertical="center" wrapText="1"/>
    </xf>
    <xf numFmtId="0" fontId="77" fillId="0" borderId="0" xfId="0" applyFont="1" applyAlignment="1">
      <alignment/>
    </xf>
    <xf numFmtId="49"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xf>
    <xf numFmtId="49" fontId="8" fillId="36" borderId="49" xfId="0" applyNumberFormat="1" applyFont="1" applyFill="1" applyBorder="1" applyAlignment="1" applyProtection="1">
      <alignment horizontal="center" vertical="center"/>
      <protection locked="0"/>
    </xf>
    <xf numFmtId="0" fontId="25" fillId="0" borderId="0" xfId="0" applyFont="1" applyAlignment="1" applyProtection="1">
      <alignment horizontal="center"/>
      <protection/>
    </xf>
    <xf numFmtId="0" fontId="7" fillId="0" borderId="47" xfId="0" applyNumberFormat="1" applyFont="1" applyFill="1" applyBorder="1" applyAlignment="1">
      <alignment horizontal="center" vertical="center" shrinkToFit="1"/>
    </xf>
    <xf numFmtId="1" fontId="7" fillId="0" borderId="50" xfId="0" applyNumberFormat="1" applyFont="1" applyFill="1" applyBorder="1" applyAlignment="1">
      <alignment horizontal="center" vertical="center" shrinkToFit="1"/>
    </xf>
    <xf numFmtId="1" fontId="7" fillId="0" borderId="45" xfId="0" applyNumberFormat="1" applyFont="1" applyFill="1" applyBorder="1" applyAlignment="1" applyProtection="1">
      <alignment horizontal="center" vertical="center" shrinkToFit="1"/>
      <protection/>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7" xfId="0" applyFont="1" applyBorder="1" applyAlignment="1">
      <alignment horizontal="center" vertical="center" shrinkToFit="1"/>
    </xf>
    <xf numFmtId="1" fontId="7" fillId="0" borderId="52" xfId="0" applyNumberFormat="1" applyFont="1" applyBorder="1" applyAlignment="1">
      <alignment horizontal="center" vertical="center" shrinkToFit="1"/>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shrinkToFit="1"/>
    </xf>
    <xf numFmtId="1" fontId="7" fillId="0" borderId="54" xfId="0" applyNumberFormat="1" applyFont="1" applyBorder="1" applyAlignment="1">
      <alignment horizontal="center" vertical="center" shrinkToFit="1"/>
    </xf>
    <xf numFmtId="1" fontId="7" fillId="0" borderId="54" xfId="0" applyNumberFormat="1" applyFont="1" applyBorder="1" applyAlignment="1">
      <alignment vertical="center" shrinkToFit="1"/>
    </xf>
    <xf numFmtId="1" fontId="7" fillId="0" borderId="54" xfId="0" applyNumberFormat="1" applyFont="1" applyBorder="1" applyAlignment="1">
      <alignment horizontal="left" vertical="center" shrinkToFit="1"/>
    </xf>
    <xf numFmtId="1" fontId="7" fillId="0" borderId="55" xfId="0" applyNumberFormat="1" applyFont="1" applyBorder="1" applyAlignment="1">
      <alignment horizontal="center" vertical="center" shrinkToFit="1"/>
    </xf>
    <xf numFmtId="1" fontId="7" fillId="0" borderId="44" xfId="0" applyNumberFormat="1" applyFont="1" applyBorder="1" applyAlignment="1">
      <alignment horizontal="center" vertical="center" shrinkToFit="1"/>
    </xf>
    <xf numFmtId="1" fontId="7" fillId="0" borderId="56" xfId="0" applyNumberFormat="1" applyFont="1" applyBorder="1" applyAlignment="1">
      <alignment horizontal="center" vertical="center" shrinkToFit="1"/>
    </xf>
    <xf numFmtId="49" fontId="7" fillId="0" borderId="56" xfId="0" applyNumberFormat="1" applyFont="1" applyBorder="1" applyAlignment="1">
      <alignment horizontal="center" vertical="center"/>
    </xf>
    <xf numFmtId="49" fontId="7" fillId="0" borderId="57" xfId="0" applyNumberFormat="1" applyFont="1" applyBorder="1" applyAlignment="1">
      <alignment horizontal="center" vertical="center" shrinkToFit="1"/>
    </xf>
    <xf numFmtId="1" fontId="7" fillId="0" borderId="11" xfId="0" applyNumberFormat="1" applyFont="1" applyBorder="1" applyAlignment="1">
      <alignment horizontal="center" vertical="center" shrinkToFit="1"/>
    </xf>
    <xf numFmtId="1" fontId="7" fillId="0" borderId="11" xfId="0" applyNumberFormat="1" applyFont="1" applyBorder="1" applyAlignment="1">
      <alignment vertical="center" shrinkToFit="1"/>
    </xf>
    <xf numFmtId="1" fontId="7" fillId="0" borderId="11" xfId="0" applyNumberFormat="1" applyFont="1" applyBorder="1" applyAlignment="1">
      <alignment horizontal="left" vertical="center" shrinkToFit="1"/>
    </xf>
    <xf numFmtId="1" fontId="7" fillId="0" borderId="42" xfId="0" applyNumberFormat="1" applyFont="1" applyBorder="1" applyAlignment="1">
      <alignment horizontal="center" vertical="center" shrinkToFit="1"/>
    </xf>
    <xf numFmtId="1" fontId="7" fillId="0" borderId="45" xfId="0" applyNumberFormat="1" applyFont="1" applyBorder="1" applyAlignment="1">
      <alignment horizontal="center" vertical="center" shrinkToFit="1"/>
    </xf>
    <xf numFmtId="0" fontId="7" fillId="0" borderId="56" xfId="0" applyFont="1" applyBorder="1" applyAlignment="1">
      <alignment horizontal="center" vertical="center" shrinkToFit="1"/>
    </xf>
    <xf numFmtId="1" fontId="7" fillId="0" borderId="58"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59" xfId="0" applyNumberFormat="1" applyFont="1" applyBorder="1" applyAlignment="1">
      <alignment horizontal="center" vertical="center"/>
    </xf>
    <xf numFmtId="49" fontId="7" fillId="0" borderId="60" xfId="0" applyNumberFormat="1" applyFont="1" applyBorder="1" applyAlignment="1">
      <alignment horizontal="center" vertical="center" shrinkToFit="1"/>
    </xf>
    <xf numFmtId="1" fontId="7" fillId="0" borderId="39" xfId="0" applyNumberFormat="1" applyFont="1" applyBorder="1" applyAlignment="1">
      <alignment horizontal="center" vertical="center" shrinkToFit="1"/>
    </xf>
    <xf numFmtId="1" fontId="7" fillId="0" borderId="39" xfId="0" applyNumberFormat="1" applyFont="1" applyBorder="1" applyAlignment="1">
      <alignment vertical="center" shrinkToFit="1"/>
    </xf>
    <xf numFmtId="1" fontId="7" fillId="0" borderId="39" xfId="0" applyNumberFormat="1" applyFont="1" applyBorder="1" applyAlignment="1">
      <alignment horizontal="left" vertical="center" shrinkToFit="1"/>
    </xf>
    <xf numFmtId="1" fontId="7" fillId="0" borderId="61" xfId="0" applyNumberFormat="1" applyFont="1" applyBorder="1" applyAlignment="1">
      <alignment horizontal="center" vertical="center" shrinkToFit="1"/>
    </xf>
    <xf numFmtId="1" fontId="7" fillId="0" borderId="47" xfId="0" applyNumberFormat="1" applyFont="1" applyBorder="1" applyAlignment="1">
      <alignment horizontal="center" vertical="center" shrinkToFit="1"/>
    </xf>
    <xf numFmtId="49" fontId="7" fillId="0" borderId="58" xfId="0" applyNumberFormat="1" applyFont="1" applyBorder="1" applyAlignment="1">
      <alignment horizontal="center" vertical="center"/>
    </xf>
    <xf numFmtId="49" fontId="7" fillId="0" borderId="62" xfId="0" applyNumberFormat="1" applyFont="1" applyBorder="1" applyAlignment="1">
      <alignment horizontal="center" vertical="center" shrinkToFit="1"/>
    </xf>
    <xf numFmtId="1" fontId="7" fillId="0" borderId="63" xfId="0" applyNumberFormat="1" applyFont="1" applyBorder="1" applyAlignment="1">
      <alignment horizontal="center" vertical="center" shrinkToFit="1"/>
    </xf>
    <xf numFmtId="1" fontId="7" fillId="0" borderId="63" xfId="0" applyNumberFormat="1" applyFont="1" applyBorder="1" applyAlignment="1">
      <alignment vertical="center" shrinkToFit="1"/>
    </xf>
    <xf numFmtId="1" fontId="7" fillId="0" borderId="63" xfId="0" applyNumberFormat="1" applyFont="1" applyBorder="1" applyAlignment="1">
      <alignment horizontal="left" vertical="center" shrinkToFit="1"/>
    </xf>
    <xf numFmtId="1" fontId="7" fillId="0" borderId="64" xfId="0" applyNumberFormat="1" applyFont="1" applyBorder="1" applyAlignment="1">
      <alignment horizontal="center" vertical="center" shrinkToFit="1"/>
    </xf>
    <xf numFmtId="1" fontId="7" fillId="0" borderId="46" xfId="0" applyNumberFormat="1" applyFont="1" applyBorder="1" applyAlignment="1">
      <alignment horizontal="center" vertical="center" shrinkToFit="1"/>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shrinkToFit="1"/>
    </xf>
    <xf numFmtId="1" fontId="7" fillId="0" borderId="67" xfId="0" applyNumberFormat="1" applyFont="1" applyBorder="1" applyAlignment="1">
      <alignment horizontal="center" vertical="center" shrinkToFit="1"/>
    </xf>
    <xf numFmtId="1" fontId="7" fillId="0" borderId="67" xfId="0" applyNumberFormat="1" applyFont="1" applyBorder="1" applyAlignment="1">
      <alignment vertical="center" shrinkToFit="1"/>
    </xf>
    <xf numFmtId="1" fontId="7" fillId="0" borderId="67" xfId="0" applyNumberFormat="1" applyFont="1" applyBorder="1" applyAlignment="1">
      <alignment horizontal="left" vertical="center" shrinkToFit="1"/>
    </xf>
    <xf numFmtId="1" fontId="7" fillId="0" borderId="68" xfId="0" applyNumberFormat="1" applyFont="1" applyBorder="1" applyAlignment="1">
      <alignment horizontal="center" vertical="center" shrinkToFit="1"/>
    </xf>
    <xf numFmtId="1" fontId="7" fillId="0" borderId="48" xfId="0" applyNumberFormat="1" applyFont="1" applyBorder="1" applyAlignment="1">
      <alignment horizontal="center" vertical="center" shrinkToFit="1"/>
    </xf>
    <xf numFmtId="49" fontId="7" fillId="0" borderId="69"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42" xfId="0" applyFont="1" applyBorder="1" applyAlignment="1">
      <alignment horizontal="center" vertical="center" shrinkToFit="1"/>
    </xf>
    <xf numFmtId="181" fontId="7" fillId="0" borderId="66" xfId="0" applyNumberFormat="1" applyFont="1" applyBorder="1" applyAlignment="1">
      <alignment horizontal="center"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center" vertical="center" shrinkToFit="1"/>
    </xf>
    <xf numFmtId="181" fontId="7" fillId="0" borderId="24" xfId="0" applyNumberFormat="1" applyFont="1" applyBorder="1" applyAlignment="1">
      <alignment horizontal="center" vertical="center" shrinkToFit="1"/>
    </xf>
    <xf numFmtId="181" fontId="7" fillId="0" borderId="60" xfId="0" applyNumberFormat="1"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9" xfId="0" applyFont="1" applyBorder="1" applyAlignment="1">
      <alignment horizontal="left" vertical="center" shrinkToFit="1"/>
    </xf>
    <xf numFmtId="1" fontId="7" fillId="0" borderId="39" xfId="0" applyNumberFormat="1" applyFont="1" applyBorder="1" applyAlignment="1">
      <alignment vertical="center" wrapText="1" shrinkToFit="1"/>
    </xf>
    <xf numFmtId="0" fontId="7" fillId="0" borderId="61" xfId="0" applyFont="1" applyBorder="1" applyAlignment="1">
      <alignment horizontal="center" vertical="center" shrinkToFit="1"/>
    </xf>
    <xf numFmtId="49" fontId="7" fillId="0" borderId="71" xfId="0" applyNumberFormat="1" applyFont="1" applyBorder="1" applyAlignment="1">
      <alignment horizontal="center" vertical="center"/>
    </xf>
    <xf numFmtId="181" fontId="7" fillId="0" borderId="72" xfId="0" applyNumberFormat="1"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3" xfId="0" applyFont="1" applyBorder="1" applyAlignment="1">
      <alignment horizontal="left" vertical="center" shrinkToFit="1"/>
    </xf>
    <xf numFmtId="1" fontId="7" fillId="0" borderId="73" xfId="0" applyNumberFormat="1" applyFont="1" applyBorder="1" applyAlignment="1">
      <alignment vertical="center" shrinkToFit="1"/>
    </xf>
    <xf numFmtId="0" fontId="7" fillId="0" borderId="74" xfId="0" applyFont="1" applyBorder="1" applyAlignment="1">
      <alignment horizontal="center" vertical="center" shrinkToFit="1"/>
    </xf>
    <xf numFmtId="49" fontId="7" fillId="0" borderId="75" xfId="0" applyNumberFormat="1" applyFont="1" applyBorder="1" applyAlignment="1">
      <alignment horizontal="center" vertical="center"/>
    </xf>
    <xf numFmtId="181" fontId="7" fillId="0" borderId="76" xfId="0" applyNumberFormat="1" applyFont="1" applyBorder="1" applyAlignment="1">
      <alignment horizontal="center" vertical="center" shrinkToFit="1"/>
    </xf>
    <xf numFmtId="1" fontId="7" fillId="0" borderId="77" xfId="0" applyNumberFormat="1" applyFont="1" applyBorder="1" applyAlignment="1">
      <alignment horizontal="center" vertical="center" shrinkToFit="1"/>
    </xf>
    <xf numFmtId="1" fontId="7" fillId="0" borderId="77" xfId="0" applyNumberFormat="1" applyFont="1" applyBorder="1" applyAlignment="1">
      <alignment vertical="center" shrinkToFit="1"/>
    </xf>
    <xf numFmtId="1" fontId="7" fillId="0" borderId="77" xfId="0" applyNumberFormat="1" applyFont="1" applyBorder="1" applyAlignment="1">
      <alignment horizontal="left" vertical="center" shrinkToFit="1"/>
    </xf>
    <xf numFmtId="1" fontId="7" fillId="0" borderId="30" xfId="0" applyNumberFormat="1" applyFont="1" applyBorder="1" applyAlignment="1">
      <alignment horizontal="center" vertical="center" shrinkToFit="1"/>
    </xf>
    <xf numFmtId="1" fontId="7" fillId="0" borderId="50" xfId="0" applyNumberFormat="1" applyFont="1" applyBorder="1" applyAlignment="1">
      <alignment horizontal="center" vertical="center" shrinkToFit="1"/>
    </xf>
    <xf numFmtId="1" fontId="7" fillId="0" borderId="24" xfId="0" applyNumberFormat="1" applyFont="1" applyBorder="1" applyAlignment="1">
      <alignment horizontal="center" vertical="center" shrinkToFit="1"/>
    </xf>
    <xf numFmtId="1" fontId="7" fillId="0" borderId="60" xfId="0" applyNumberFormat="1" applyFont="1" applyBorder="1" applyAlignment="1">
      <alignment horizontal="center" vertical="center" shrinkToFit="1"/>
    </xf>
    <xf numFmtId="49" fontId="8" fillId="36" borderId="78" xfId="0" applyNumberFormat="1" applyFont="1" applyFill="1" applyBorder="1" applyAlignment="1" applyProtection="1">
      <alignment horizontal="center" vertical="center" shrinkToFit="1"/>
      <protection locked="0"/>
    </xf>
    <xf numFmtId="0" fontId="0" fillId="0" borderId="79" xfId="0" applyBorder="1" applyAlignment="1" applyProtection="1">
      <alignment/>
      <protection locked="0"/>
    </xf>
    <xf numFmtId="49" fontId="8" fillId="36" borderId="79" xfId="0" applyNumberFormat="1" applyFont="1" applyFill="1" applyBorder="1" applyAlignment="1" applyProtection="1">
      <alignment horizontal="center" vertical="center" shrinkToFit="1"/>
      <protection locked="0"/>
    </xf>
    <xf numFmtId="0" fontId="8" fillId="0" borderId="42"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36" borderId="78" xfId="0" applyFont="1" applyFill="1" applyBorder="1" applyAlignment="1" applyProtection="1">
      <alignment horizontal="center" vertical="center" shrinkToFit="1"/>
      <protection locked="0"/>
    </xf>
    <xf numFmtId="0" fontId="8" fillId="36" borderId="79"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15" fillId="0" borderId="13" xfId="0" applyFont="1" applyBorder="1" applyAlignment="1" applyProtection="1">
      <alignment horizontal="center" vertical="center" shrinkToFit="1"/>
      <protection/>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 fillId="0" borderId="8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82"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36" borderId="42"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11" fillId="37" borderId="0" xfId="0" applyFont="1" applyFill="1" applyAlignment="1" applyProtection="1">
      <alignment horizontal="center"/>
      <protection/>
    </xf>
    <xf numFmtId="0" fontId="13" fillId="37" borderId="0" xfId="0" applyFont="1" applyFill="1" applyAlignment="1" applyProtection="1">
      <alignment horizontal="center" vertical="center"/>
      <protection/>
    </xf>
    <xf numFmtId="0" fontId="8" fillId="36" borderId="83" xfId="0" applyFont="1" applyFill="1" applyBorder="1" applyAlignment="1" applyProtection="1">
      <alignment horizontal="center" vertical="center" shrinkToFit="1"/>
      <protection locked="0"/>
    </xf>
    <xf numFmtId="0" fontId="8" fillId="36" borderId="43" xfId="0" applyFont="1" applyFill="1" applyBorder="1" applyAlignment="1" applyProtection="1">
      <alignment horizontal="center" vertical="center" shrinkToFit="1"/>
      <protection locked="0"/>
    </xf>
    <xf numFmtId="0" fontId="8" fillId="35" borderId="84" xfId="0" applyFont="1" applyFill="1" applyBorder="1" applyAlignment="1" applyProtection="1">
      <alignment horizontal="center" vertical="center" shrinkToFit="1"/>
      <protection locked="0"/>
    </xf>
    <xf numFmtId="0" fontId="8" fillId="35" borderId="85" xfId="0" applyFont="1" applyFill="1" applyBorder="1" applyAlignment="1" applyProtection="1">
      <alignment horizontal="center" vertical="center" shrinkToFit="1"/>
      <protection locked="0"/>
    </xf>
    <xf numFmtId="0" fontId="8" fillId="35" borderId="86" xfId="0" applyFont="1" applyFill="1" applyBorder="1" applyAlignment="1" applyProtection="1">
      <alignment horizontal="center" vertical="center" shrinkToFit="1"/>
      <protection locked="0"/>
    </xf>
    <xf numFmtId="0" fontId="72" fillId="0" borderId="42" xfId="0" applyFont="1" applyFill="1" applyBorder="1" applyAlignment="1" applyProtection="1">
      <alignment horizontal="center" vertical="center"/>
      <protection/>
    </xf>
    <xf numFmtId="0" fontId="72" fillId="0" borderId="24" xfId="0" applyFont="1" applyFill="1" applyBorder="1" applyAlignment="1" applyProtection="1">
      <alignment horizontal="center" vertical="center"/>
      <protection/>
    </xf>
    <xf numFmtId="0" fontId="8" fillId="35" borderId="84" xfId="0" applyFont="1" applyFill="1" applyBorder="1" applyAlignment="1" applyProtection="1">
      <alignment horizontal="center"/>
      <protection locked="0"/>
    </xf>
    <xf numFmtId="0" fontId="8" fillId="35" borderId="86" xfId="0" applyFont="1" applyFill="1" applyBorder="1" applyAlignment="1" applyProtection="1">
      <alignment horizontal="center"/>
      <protection locked="0"/>
    </xf>
    <xf numFmtId="0" fontId="8" fillId="36" borderId="84" xfId="0" applyFont="1" applyFill="1" applyBorder="1" applyAlignment="1" applyProtection="1">
      <alignment horizontal="center" vertical="center" shrinkToFit="1"/>
      <protection locked="0"/>
    </xf>
    <xf numFmtId="0" fontId="8" fillId="36" borderId="85" xfId="0" applyFont="1" applyFill="1" applyBorder="1" applyAlignment="1" applyProtection="1">
      <alignment horizontal="center" vertical="center" shrinkToFit="1"/>
      <protection locked="0"/>
    </xf>
    <xf numFmtId="0" fontId="8" fillId="36" borderId="86" xfId="0" applyFont="1" applyFill="1" applyBorder="1" applyAlignment="1" applyProtection="1">
      <alignment horizontal="center" vertical="center" shrinkToFit="1"/>
      <protection locked="0"/>
    </xf>
    <xf numFmtId="0" fontId="8" fillId="0" borderId="42" xfId="0" applyFont="1" applyBorder="1" applyAlignment="1" applyProtection="1">
      <alignment horizontal="center" vertical="center" wrapText="1" shrinkToFit="1"/>
      <protection/>
    </xf>
    <xf numFmtId="0" fontId="8" fillId="0" borderId="24" xfId="0" applyFont="1" applyBorder="1" applyAlignment="1" applyProtection="1">
      <alignment horizontal="center" vertical="center" wrapText="1" shrinkToFit="1"/>
      <protection/>
    </xf>
    <xf numFmtId="49" fontId="8" fillId="0" borderId="16"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37" borderId="0" xfId="0" applyNumberFormat="1" applyFont="1" applyFill="1" applyAlignment="1" applyProtection="1">
      <alignment horizontal="center"/>
      <protection locked="0"/>
    </xf>
    <xf numFmtId="0" fontId="8" fillId="0" borderId="42" xfId="0" applyFont="1" applyFill="1" applyBorder="1" applyAlignment="1" applyProtection="1">
      <alignment horizontal="left" vertical="center"/>
      <protection/>
    </xf>
    <xf numFmtId="0" fontId="8" fillId="0" borderId="22"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10" fillId="0" borderId="87" xfId="0" applyFont="1" applyBorder="1" applyAlignment="1">
      <alignment horizontal="center" vertical="center" shrinkToFit="1"/>
    </xf>
    <xf numFmtId="0" fontId="10" fillId="0" borderId="88" xfId="0" applyFont="1" applyBorder="1" applyAlignment="1">
      <alignment horizontal="center" vertical="center" shrinkToFit="1"/>
    </xf>
    <xf numFmtId="0" fontId="0" fillId="0" borderId="89" xfId="0" applyBorder="1" applyAlignment="1">
      <alignment horizontal="center" vertical="center" shrinkToFit="1"/>
    </xf>
    <xf numFmtId="0" fontId="9" fillId="0" borderId="34" xfId="0" applyFont="1" applyBorder="1" applyAlignment="1">
      <alignment horizontal="center" vertical="center" shrinkToFit="1"/>
    </xf>
    <xf numFmtId="0" fontId="9" fillId="0" borderId="90"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10" fillId="0" borderId="93"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96" xfId="0" applyFont="1" applyBorder="1" applyAlignment="1">
      <alignment horizontal="center" vertical="center" shrinkToFit="1"/>
    </xf>
    <xf numFmtId="0" fontId="78" fillId="0" borderId="97" xfId="0" applyFont="1" applyBorder="1" applyAlignment="1">
      <alignment horizontal="center" vertical="center" shrinkToFit="1"/>
    </xf>
    <xf numFmtId="0" fontId="78" fillId="0" borderId="98" xfId="0" applyFont="1" applyBorder="1" applyAlignment="1">
      <alignment horizontal="center" vertical="center" shrinkToFit="1"/>
    </xf>
    <xf numFmtId="0" fontId="78" fillId="0" borderId="99" xfId="0" applyFont="1" applyBorder="1" applyAlignment="1">
      <alignment horizontal="center" vertical="center" shrinkToFit="1"/>
    </xf>
    <xf numFmtId="0" fontId="73" fillId="0" borderId="100" xfId="0" applyFont="1" applyBorder="1" applyAlignment="1">
      <alignment horizontal="center" vertical="center" wrapText="1"/>
    </xf>
    <xf numFmtId="0" fontId="10" fillId="0" borderId="89" xfId="0" applyFont="1" applyBorder="1" applyAlignment="1">
      <alignment horizontal="center" vertical="center" shrinkToFit="1"/>
    </xf>
    <xf numFmtId="0" fontId="73" fillId="0" borderId="101" xfId="0" applyFont="1" applyBorder="1" applyAlignment="1">
      <alignment horizontal="center" vertical="center" wrapText="1"/>
    </xf>
    <xf numFmtId="0" fontId="73" fillId="0" borderId="102" xfId="0" applyFont="1" applyBorder="1" applyAlignment="1">
      <alignment horizontal="center" vertical="center" wrapText="1"/>
    </xf>
    <xf numFmtId="0" fontId="73" fillId="0" borderId="10" xfId="0" applyFont="1" applyBorder="1" applyAlignment="1">
      <alignment horizontal="center" vertical="center" wrapText="1"/>
    </xf>
    <xf numFmtId="0" fontId="9" fillId="0" borderId="103" xfId="0" applyFont="1" applyBorder="1" applyAlignment="1">
      <alignment horizontal="center" vertical="center" shrinkToFit="1"/>
    </xf>
    <xf numFmtId="0" fontId="9" fillId="0" borderId="104" xfId="0" applyFont="1" applyBorder="1" applyAlignment="1">
      <alignment horizontal="center" vertical="center" shrinkToFit="1"/>
    </xf>
    <xf numFmtId="0" fontId="73" fillId="0" borderId="105" xfId="0" applyFont="1" applyBorder="1" applyAlignment="1">
      <alignment horizontal="center" vertical="center" wrapText="1"/>
    </xf>
    <xf numFmtId="0" fontId="73" fillId="0" borderId="106" xfId="0" applyFont="1" applyBorder="1" applyAlignment="1">
      <alignment horizontal="center" vertical="center" wrapText="1"/>
    </xf>
    <xf numFmtId="0" fontId="73" fillId="0" borderId="107" xfId="0" applyFont="1" applyBorder="1" applyAlignment="1">
      <alignment horizontal="center" vertical="center" wrapText="1"/>
    </xf>
    <xf numFmtId="0" fontId="76" fillId="0" borderId="108" xfId="0" applyFont="1" applyBorder="1" applyAlignment="1">
      <alignment horizontal="center" vertical="center" shrinkToFit="1"/>
    </xf>
    <xf numFmtId="0" fontId="76" fillId="0" borderId="109"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10" xfId="0" applyFont="1" applyBorder="1" applyAlignment="1">
      <alignment horizontal="center" vertical="center" shrinkToFit="1"/>
    </xf>
    <xf numFmtId="0" fontId="76" fillId="0" borderId="28" xfId="0" applyFont="1" applyBorder="1" applyAlignment="1">
      <alignment horizontal="center" vertical="center" wrapText="1"/>
    </xf>
    <xf numFmtId="0" fontId="76" fillId="0" borderId="111" xfId="0" applyFont="1" applyBorder="1" applyAlignment="1">
      <alignment horizontal="center" vertical="center" wrapTex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76" fillId="0" borderId="36" xfId="0" applyFont="1" applyBorder="1" applyAlignment="1">
      <alignment horizontal="center" vertical="top" wrapText="1" shrinkToFit="1"/>
    </xf>
    <xf numFmtId="0" fontId="76" fillId="0" borderId="36" xfId="0" applyFont="1" applyBorder="1" applyAlignment="1">
      <alignment horizontal="center" vertical="top" shrinkToFit="1"/>
    </xf>
    <xf numFmtId="0" fontId="9" fillId="0" borderId="37" xfId="0" applyFont="1" applyBorder="1" applyAlignment="1">
      <alignment horizontal="center" vertical="center" shrinkToFit="1"/>
    </xf>
    <xf numFmtId="0" fontId="9" fillId="0" borderId="114" xfId="0" applyFont="1" applyBorder="1" applyAlignment="1">
      <alignment horizontal="center" vertical="center" shrinkToFit="1"/>
    </xf>
    <xf numFmtId="0" fontId="73" fillId="0" borderId="26" xfId="0" applyFont="1" applyBorder="1" applyAlignment="1">
      <alignment horizontal="center" vertical="center" wrapText="1"/>
    </xf>
    <xf numFmtId="0" fontId="73" fillId="0" borderId="40" xfId="0" applyFont="1" applyBorder="1" applyAlignment="1">
      <alignment horizontal="center" vertical="center" wrapText="1"/>
    </xf>
    <xf numFmtId="0" fontId="75" fillId="0" borderId="115" xfId="0" applyFont="1" applyBorder="1" applyAlignment="1">
      <alignment horizontal="center" vertical="center" wrapText="1"/>
    </xf>
    <xf numFmtId="0" fontId="75" fillId="0" borderId="116" xfId="0" applyFont="1" applyBorder="1" applyAlignment="1">
      <alignment horizontal="center" vertical="center" wrapText="1"/>
    </xf>
    <xf numFmtId="0" fontId="75" fillId="0" borderId="117" xfId="0" applyFont="1" applyBorder="1" applyAlignment="1">
      <alignment horizontal="center" vertical="center" wrapText="1"/>
    </xf>
    <xf numFmtId="0" fontId="78" fillId="0" borderId="42" xfId="0" applyFont="1" applyBorder="1" applyAlignment="1">
      <alignment horizontal="center" vertical="center" shrinkToFit="1"/>
    </xf>
    <xf numFmtId="0" fontId="78" fillId="0" borderId="22" xfId="0" applyFont="1" applyBorder="1" applyAlignment="1">
      <alignment horizontal="center" vertical="center" shrinkToFit="1"/>
    </xf>
    <xf numFmtId="0" fontId="78" fillId="0" borderId="24" xfId="0" applyFont="1" applyBorder="1" applyAlignment="1">
      <alignment horizontal="center" vertical="center" shrinkToFit="1"/>
    </xf>
    <xf numFmtId="0" fontId="73" fillId="0" borderId="118" xfId="0" applyFont="1" applyBorder="1" applyAlignment="1">
      <alignment horizontal="center" vertical="center" wrapText="1"/>
    </xf>
    <xf numFmtId="0" fontId="73" fillId="0" borderId="119" xfId="0" applyFont="1" applyBorder="1" applyAlignment="1">
      <alignment horizontal="center" vertical="center" wrapText="1"/>
    </xf>
    <xf numFmtId="0" fontId="73" fillId="0" borderId="120" xfId="0" applyFont="1" applyBorder="1" applyAlignment="1">
      <alignment horizontal="center" vertical="center" wrapText="1"/>
    </xf>
    <xf numFmtId="0" fontId="73" fillId="0" borderId="121" xfId="0" applyFont="1" applyBorder="1" applyAlignment="1">
      <alignment horizontal="center" vertical="center" wrapText="1"/>
    </xf>
    <xf numFmtId="0" fontId="76" fillId="0" borderId="122" xfId="0" applyFont="1" applyBorder="1" applyAlignment="1">
      <alignment horizontal="center" vertical="top" wrapText="1" shrinkToFit="1"/>
    </xf>
    <xf numFmtId="0" fontId="76" fillId="0" borderId="122" xfId="0" applyFont="1" applyBorder="1" applyAlignment="1">
      <alignment horizontal="center" vertical="top" shrinkToFit="1"/>
    </xf>
    <xf numFmtId="0" fontId="9" fillId="0" borderId="26" xfId="0" applyFont="1" applyFill="1" applyBorder="1" applyAlignment="1">
      <alignment horizontal="center" vertical="center" shrinkToFit="1"/>
    </xf>
    <xf numFmtId="0" fontId="9" fillId="0" borderId="123" xfId="0" applyFont="1" applyFill="1" applyBorder="1" applyAlignment="1">
      <alignment horizontal="center" vertical="center" shrinkToFit="1"/>
    </xf>
    <xf numFmtId="0" fontId="9" fillId="0" borderId="124" xfId="0" applyFont="1" applyFill="1" applyBorder="1" applyAlignment="1">
      <alignment horizontal="center" vertical="center" shrinkToFit="1"/>
    </xf>
    <xf numFmtId="0" fontId="9" fillId="0" borderId="125" xfId="0" applyFont="1" applyFill="1" applyBorder="1" applyAlignment="1">
      <alignment horizontal="center" vertical="center" shrinkToFit="1"/>
    </xf>
    <xf numFmtId="0" fontId="10" fillId="0" borderId="126" xfId="0" applyFont="1" applyBorder="1" applyAlignment="1">
      <alignment horizontal="right" vertical="center" shrinkToFit="1"/>
    </xf>
    <xf numFmtId="0" fontId="10" fillId="0" borderId="127" xfId="0" applyFont="1" applyBorder="1" applyAlignment="1">
      <alignment horizontal="right" vertical="center" shrinkToFit="1"/>
    </xf>
    <xf numFmtId="0" fontId="10" fillId="0" borderId="128" xfId="0" applyFont="1" applyBorder="1" applyAlignment="1">
      <alignment horizontal="left" vertical="center" shrinkToFit="1"/>
    </xf>
    <xf numFmtId="0" fontId="10" fillId="0" borderId="129" xfId="0" applyFont="1" applyBorder="1" applyAlignment="1">
      <alignment horizontal="left" vertical="center" shrinkToFit="1"/>
    </xf>
    <xf numFmtId="0" fontId="9" fillId="0" borderId="130" xfId="0" applyFont="1" applyBorder="1" applyAlignment="1">
      <alignment horizontal="center" vertical="center" shrinkToFit="1"/>
    </xf>
    <xf numFmtId="0" fontId="9" fillId="0" borderId="131" xfId="0" applyFont="1" applyBorder="1" applyAlignment="1">
      <alignment horizontal="center" vertical="center" shrinkToFit="1"/>
    </xf>
    <xf numFmtId="0" fontId="76" fillId="0" borderId="132" xfId="0" applyFont="1" applyBorder="1" applyAlignment="1">
      <alignment horizontal="center" vertical="center" shrinkToFit="1"/>
    </xf>
    <xf numFmtId="0" fontId="76" fillId="0" borderId="133" xfId="0" applyFont="1" applyBorder="1" applyAlignment="1">
      <alignment horizontal="center" vertical="center" shrinkToFit="1"/>
    </xf>
    <xf numFmtId="0" fontId="76" fillId="0" borderId="0" xfId="0" applyFont="1" applyBorder="1" applyAlignment="1">
      <alignment horizontal="center" vertical="center" wrapText="1"/>
    </xf>
    <xf numFmtId="0" fontId="76" fillId="0" borderId="134" xfId="0" applyFont="1" applyBorder="1" applyAlignment="1">
      <alignment horizontal="center" vertical="center" wrapText="1"/>
    </xf>
    <xf numFmtId="0" fontId="9" fillId="0" borderId="11" xfId="0" applyFont="1" applyBorder="1" applyAlignment="1">
      <alignment horizontal="center" vertical="center" shrinkToFit="1"/>
    </xf>
    <xf numFmtId="0" fontId="9" fillId="0" borderId="39" xfId="0" applyFont="1" applyBorder="1" applyAlignment="1">
      <alignment horizontal="center" vertical="center" shrinkToFit="1"/>
    </xf>
    <xf numFmtId="0" fontId="0" fillId="0" borderId="0" xfId="0" applyAlignment="1">
      <alignment horizontal="center" vertical="center" shrinkToFi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40" borderId="0" xfId="0" applyFont="1" applyFill="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47625</xdr:rowOff>
    </xdr:from>
    <xdr:to>
      <xdr:col>6</xdr:col>
      <xdr:colOff>0</xdr:colOff>
      <xdr:row>11</xdr:row>
      <xdr:rowOff>171450</xdr:rowOff>
    </xdr:to>
    <xdr:sp>
      <xdr:nvSpPr>
        <xdr:cNvPr id="1" name="曲線コネクタ 2"/>
        <xdr:cNvSpPr>
          <a:spLocks/>
        </xdr:cNvSpPr>
      </xdr:nvSpPr>
      <xdr:spPr>
        <a:xfrm rot="10800000">
          <a:off x="5581650" y="2886075"/>
          <a:ext cx="238125" cy="123825"/>
        </a:xfrm>
        <a:prstGeom prst="curvedConnector3">
          <a:avLst>
            <a:gd name="adj" fmla="val 4545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9</xdr:col>
      <xdr:colOff>66675</xdr:colOff>
      <xdr:row>9</xdr:row>
      <xdr:rowOff>0</xdr:rowOff>
    </xdr:from>
    <xdr:to>
      <xdr:col>9</xdr:col>
      <xdr:colOff>66675</xdr:colOff>
      <xdr:row>10</xdr:row>
      <xdr:rowOff>9525</xdr:rowOff>
    </xdr:to>
    <xdr:sp>
      <xdr:nvSpPr>
        <xdr:cNvPr id="2" name="直線矢印コネクタ 2"/>
        <xdr:cNvSpPr>
          <a:spLocks/>
        </xdr:cNvSpPr>
      </xdr:nvSpPr>
      <xdr:spPr>
        <a:xfrm>
          <a:off x="8239125" y="23431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
    </sheetView>
  </sheetViews>
  <sheetFormatPr defaultColWidth="8.796875" defaultRowHeight="15"/>
  <cols>
    <col min="1" max="1" width="94.796875" style="0" customWidth="1"/>
  </cols>
  <sheetData>
    <row r="1" ht="18.75">
      <c r="A1" s="108" t="s">
        <v>2279</v>
      </c>
    </row>
    <row r="2" ht="15">
      <c r="A2" s="14"/>
    </row>
    <row r="3" ht="27.75">
      <c r="A3" s="13" t="s">
        <v>1209</v>
      </c>
    </row>
    <row r="4" ht="27.75">
      <c r="A4" s="13" t="s">
        <v>2044</v>
      </c>
    </row>
    <row r="5" ht="27.75">
      <c r="A5" s="13" t="s">
        <v>2280</v>
      </c>
    </row>
    <row r="6" ht="69.75">
      <c r="A6" s="13" t="s">
        <v>2281</v>
      </c>
    </row>
    <row r="7" ht="84">
      <c r="A7" s="13" t="s">
        <v>66</v>
      </c>
    </row>
    <row r="8" ht="111.75">
      <c r="A8" s="13" t="s">
        <v>2282</v>
      </c>
    </row>
    <row r="9" ht="27.75">
      <c r="A9" s="13" t="s">
        <v>2045</v>
      </c>
    </row>
    <row r="10" ht="55.5">
      <c r="A10" s="13" t="s">
        <v>2046</v>
      </c>
    </row>
    <row r="11" ht="27.75">
      <c r="A11" s="13" t="s">
        <v>2047</v>
      </c>
    </row>
    <row r="12" ht="111.75">
      <c r="A12" s="13" t="s">
        <v>2283</v>
      </c>
    </row>
    <row r="13" ht="210">
      <c r="A13" s="13" t="s">
        <v>2284</v>
      </c>
    </row>
    <row r="14" ht="126">
      <c r="A14" s="13" t="s">
        <v>2285</v>
      </c>
    </row>
    <row r="15" ht="210">
      <c r="A15" s="13" t="s">
        <v>2286</v>
      </c>
    </row>
    <row r="16" ht="97.5">
      <c r="A16" s="13" t="s">
        <v>2287</v>
      </c>
    </row>
    <row r="17" ht="210">
      <c r="A17" s="13" t="s">
        <v>2288</v>
      </c>
    </row>
    <row r="18" ht="126">
      <c r="A18" s="13" t="s">
        <v>2289</v>
      </c>
    </row>
    <row r="19" ht="153.75">
      <c r="A19" s="13" t="s">
        <v>2290</v>
      </c>
    </row>
    <row r="20" ht="13.5">
      <c r="A20" s="55"/>
    </row>
  </sheetData>
  <sheetProtection password="CC41" sheet="1" objects="1" scenarios="1"/>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P66"/>
  <sheetViews>
    <sheetView zoomScale="90" zoomScaleNormal="90" zoomScalePageLayoutView="0" workbookViewId="0" topLeftCell="A1">
      <selection activeCell="A3" sqref="A3:B3"/>
    </sheetView>
  </sheetViews>
  <sheetFormatPr defaultColWidth="11" defaultRowHeight="15"/>
  <cols>
    <col min="1" max="1" width="8.69921875" style="12" customWidth="1"/>
    <col min="2" max="2" width="11.19921875" style="30" customWidth="1"/>
    <col min="3" max="3" width="9.5" style="30" customWidth="1"/>
    <col min="4" max="4" width="7.5" style="12" customWidth="1"/>
    <col min="5" max="5" width="11.19921875" style="12" customWidth="1"/>
    <col min="6" max="6" width="1.203125" style="12" customWidth="1"/>
    <col min="7" max="7" width="18.19921875" style="49" customWidth="1"/>
    <col min="8" max="8" width="18.19921875" style="12" customWidth="1"/>
    <col min="9" max="9" width="8.69921875" style="12" customWidth="1"/>
    <col min="10" max="10" width="11.19921875" style="12" customWidth="1"/>
    <col min="11" max="11" width="9.5" style="12" customWidth="1"/>
    <col min="12" max="12" width="7" style="12" customWidth="1"/>
    <col min="13" max="13" width="11.19921875" style="12" customWidth="1"/>
    <col min="14" max="14" width="1.203125" style="12" customWidth="1"/>
    <col min="15" max="16" width="18.19921875" style="12" customWidth="1"/>
    <col min="17" max="16384" width="11" style="12" customWidth="1"/>
  </cols>
  <sheetData>
    <row r="1" spans="1:2" ht="13.5">
      <c r="A1" s="49" t="s">
        <v>128</v>
      </c>
      <c r="B1" s="47"/>
    </row>
    <row r="2" spans="1:8" ht="13.5">
      <c r="A2" s="30" t="s">
        <v>63</v>
      </c>
      <c r="B2" s="80"/>
      <c r="C2" s="80"/>
      <c r="D2" s="49"/>
      <c r="E2" s="49"/>
      <c r="H2" s="48"/>
    </row>
    <row r="3" spans="1:12" ht="13.5">
      <c r="A3" s="309" t="e">
        <f>+'.'!A3</f>
        <v>#N/A</v>
      </c>
      <c r="B3" s="309"/>
      <c r="C3" s="47"/>
      <c r="F3" s="30"/>
      <c r="H3" s="30"/>
      <c r="I3" s="30"/>
      <c r="J3" s="30"/>
      <c r="K3" s="30"/>
      <c r="L3" s="30"/>
    </row>
    <row r="4" spans="3:12" ht="7.5" customHeight="1">
      <c r="C4" s="47"/>
      <c r="F4" s="30"/>
      <c r="H4" s="30"/>
      <c r="I4" s="30"/>
      <c r="J4" s="30"/>
      <c r="K4" s="30"/>
      <c r="L4" s="30"/>
    </row>
    <row r="5" spans="1:16" ht="13.5">
      <c r="A5" s="43" t="s">
        <v>54</v>
      </c>
      <c r="B5" s="47" t="s">
        <v>136</v>
      </c>
      <c r="C5" s="47" t="s">
        <v>61</v>
      </c>
      <c r="D5" s="47" t="s">
        <v>62</v>
      </c>
      <c r="E5" s="47" t="s">
        <v>30</v>
      </c>
      <c r="F5" s="30"/>
      <c r="G5" s="307" t="s">
        <v>54</v>
      </c>
      <c r="H5" s="307"/>
      <c r="I5" s="52" t="s">
        <v>55</v>
      </c>
      <c r="J5" s="47" t="s">
        <v>136</v>
      </c>
      <c r="K5" s="47" t="s">
        <v>61</v>
      </c>
      <c r="L5" s="47" t="s">
        <v>62</v>
      </c>
      <c r="M5" s="47" t="s">
        <v>30</v>
      </c>
      <c r="O5" s="307" t="s">
        <v>55</v>
      </c>
      <c r="P5" s="307"/>
    </row>
    <row r="6" spans="1:16" ht="13.5">
      <c r="A6" s="12" t="s">
        <v>132</v>
      </c>
      <c r="B6" s="30">
        <f>+'記入欄'!C21</f>
        <v>0</v>
      </c>
      <c r="C6" s="30" t="e">
        <f>+$A$3</f>
        <v>#N/A</v>
      </c>
      <c r="D6" s="30">
        <v>-1</v>
      </c>
      <c r="E6" s="30">
        <f>+'記入欄'!E21</f>
        <v>0</v>
      </c>
      <c r="F6" s="30"/>
      <c r="G6" s="49" t="e">
        <f>+A6&amp;","&amp;B6&amp;","&amp;C6&amp;","&amp;D6&amp;","&amp;E6&amp;""</f>
        <v>#N/A</v>
      </c>
      <c r="H6" s="30"/>
      <c r="I6" s="12" t="s">
        <v>133</v>
      </c>
      <c r="J6" s="30">
        <f>+'記入欄'!N21</f>
        <v>0</v>
      </c>
      <c r="K6" s="30" t="e">
        <f>+$A$3</f>
        <v>#N/A</v>
      </c>
      <c r="L6" s="30">
        <v>-1</v>
      </c>
      <c r="M6" s="30">
        <f>+'記入欄'!O21</f>
        <v>0</v>
      </c>
      <c r="N6" s="30"/>
      <c r="O6" s="49" t="e">
        <f>+I6&amp;","&amp;J6&amp;","&amp;K6&amp;","&amp;L6&amp;","&amp;M6&amp;""</f>
        <v>#N/A</v>
      </c>
      <c r="P6" s="30"/>
    </row>
    <row r="7" spans="1:16" ht="13.5">
      <c r="A7" s="12" t="s">
        <v>132</v>
      </c>
      <c r="B7" s="30">
        <f>+'記入欄'!C22</f>
        <v>0</v>
      </c>
      <c r="C7" s="30" t="e">
        <f aca="true" t="shared" si="0" ref="C7:C35">+$A$3</f>
        <v>#N/A</v>
      </c>
      <c r="D7" s="30">
        <v>-1</v>
      </c>
      <c r="E7" s="30">
        <f>+'記入欄'!E22</f>
        <v>0</v>
      </c>
      <c r="F7" s="30"/>
      <c r="G7" s="49" t="e">
        <f aca="true" t="shared" si="1" ref="G7:G37">+A7&amp;","&amp;B7&amp;","&amp;C7&amp;","&amp;D7&amp;","&amp;E7&amp;""</f>
        <v>#N/A</v>
      </c>
      <c r="H7" s="30"/>
      <c r="I7" s="12" t="s">
        <v>133</v>
      </c>
      <c r="J7" s="30">
        <f>+'記入欄'!N22</f>
        <v>0</v>
      </c>
      <c r="K7" s="30" t="e">
        <f aca="true" t="shared" si="2" ref="K7:K35">+$A$3</f>
        <v>#N/A</v>
      </c>
      <c r="L7" s="30">
        <v>-1</v>
      </c>
      <c r="M7" s="30">
        <f>+'記入欄'!O22</f>
        <v>0</v>
      </c>
      <c r="N7" s="30"/>
      <c r="O7" s="49" t="e">
        <f aca="true" t="shared" si="3" ref="O7:O37">+I7&amp;","&amp;J7&amp;","&amp;K7&amp;","&amp;L7&amp;","&amp;M7&amp;""</f>
        <v>#N/A</v>
      </c>
      <c r="P7" s="30"/>
    </row>
    <row r="8" spans="1:16" ht="13.5">
      <c r="A8" s="12" t="s">
        <v>132</v>
      </c>
      <c r="B8" s="30">
        <f>+'記入欄'!C23</f>
        <v>0</v>
      </c>
      <c r="C8" s="30" t="e">
        <f t="shared" si="0"/>
        <v>#N/A</v>
      </c>
      <c r="D8" s="30">
        <v>-1</v>
      </c>
      <c r="E8" s="30">
        <f>+'記入欄'!E23</f>
        <v>0</v>
      </c>
      <c r="F8" s="30"/>
      <c r="G8" s="49" t="e">
        <f t="shared" si="1"/>
        <v>#N/A</v>
      </c>
      <c r="H8" s="30"/>
      <c r="I8" s="12" t="s">
        <v>133</v>
      </c>
      <c r="J8" s="30">
        <f>+'記入欄'!N23</f>
        <v>0</v>
      </c>
      <c r="K8" s="30" t="e">
        <f t="shared" si="2"/>
        <v>#N/A</v>
      </c>
      <c r="L8" s="30">
        <v>-1</v>
      </c>
      <c r="M8" s="30">
        <f>+'記入欄'!O23</f>
        <v>0</v>
      </c>
      <c r="N8" s="30"/>
      <c r="O8" s="49" t="e">
        <f t="shared" si="3"/>
        <v>#N/A</v>
      </c>
      <c r="P8" s="30"/>
    </row>
    <row r="9" spans="1:16" ht="13.5">
      <c r="A9" s="12" t="s">
        <v>132</v>
      </c>
      <c r="B9" s="30">
        <f>+'記入欄'!C24</f>
        <v>0</v>
      </c>
      <c r="C9" s="30" t="e">
        <f t="shared" si="0"/>
        <v>#N/A</v>
      </c>
      <c r="D9" s="30">
        <v>-1</v>
      </c>
      <c r="E9" s="30">
        <f>+'記入欄'!E24</f>
        <v>0</v>
      </c>
      <c r="F9" s="30"/>
      <c r="G9" s="49" t="e">
        <f t="shared" si="1"/>
        <v>#N/A</v>
      </c>
      <c r="H9" s="30"/>
      <c r="I9" s="12" t="s">
        <v>133</v>
      </c>
      <c r="J9" s="30">
        <f>+'記入欄'!N24</f>
        <v>0</v>
      </c>
      <c r="K9" s="30" t="e">
        <f t="shared" si="2"/>
        <v>#N/A</v>
      </c>
      <c r="L9" s="30">
        <v>-1</v>
      </c>
      <c r="M9" s="30">
        <f>+'記入欄'!O24</f>
        <v>0</v>
      </c>
      <c r="N9" s="30"/>
      <c r="O9" s="49" t="e">
        <f t="shared" si="3"/>
        <v>#N/A</v>
      </c>
      <c r="P9" s="30"/>
    </row>
    <row r="10" spans="1:16" ht="13.5">
      <c r="A10" s="12" t="s">
        <v>132</v>
      </c>
      <c r="B10" s="30">
        <f>+'記入欄'!C25</f>
        <v>0</v>
      </c>
      <c r="C10" s="30" t="e">
        <f t="shared" si="0"/>
        <v>#N/A</v>
      </c>
      <c r="D10" s="30">
        <v>-1</v>
      </c>
      <c r="E10" s="30">
        <f>+'記入欄'!E25</f>
        <v>0</v>
      </c>
      <c r="F10" s="30"/>
      <c r="G10" s="49" t="e">
        <f t="shared" si="1"/>
        <v>#N/A</v>
      </c>
      <c r="H10" s="30"/>
      <c r="I10" s="12" t="s">
        <v>133</v>
      </c>
      <c r="J10" s="30">
        <f>+'記入欄'!N25</f>
        <v>0</v>
      </c>
      <c r="K10" s="30" t="e">
        <f t="shared" si="2"/>
        <v>#N/A</v>
      </c>
      <c r="L10" s="30">
        <v>-1</v>
      </c>
      <c r="M10" s="30">
        <f>+'記入欄'!O25</f>
        <v>0</v>
      </c>
      <c r="N10" s="30"/>
      <c r="O10" s="49" t="e">
        <f t="shared" si="3"/>
        <v>#N/A</v>
      </c>
      <c r="P10" s="30"/>
    </row>
    <row r="11" spans="1:16" ht="13.5">
      <c r="A11" s="12" t="s">
        <v>132</v>
      </c>
      <c r="B11" s="30">
        <f>+'記入欄'!C26</f>
        <v>0</v>
      </c>
      <c r="C11" s="30" t="e">
        <f t="shared" si="0"/>
        <v>#N/A</v>
      </c>
      <c r="D11" s="30">
        <v>-1</v>
      </c>
      <c r="E11" s="30">
        <f>+'記入欄'!E26</f>
        <v>0</v>
      </c>
      <c r="F11" s="30"/>
      <c r="G11" s="49" t="e">
        <f t="shared" si="1"/>
        <v>#N/A</v>
      </c>
      <c r="H11" s="30"/>
      <c r="I11" s="12" t="s">
        <v>133</v>
      </c>
      <c r="J11" s="30">
        <f>+'記入欄'!N26</f>
        <v>0</v>
      </c>
      <c r="K11" s="30" t="e">
        <f t="shared" si="2"/>
        <v>#N/A</v>
      </c>
      <c r="L11" s="30">
        <v>-1</v>
      </c>
      <c r="M11" s="30">
        <f>+'記入欄'!O26</f>
        <v>0</v>
      </c>
      <c r="N11" s="30"/>
      <c r="O11" s="49" t="e">
        <f t="shared" si="3"/>
        <v>#N/A</v>
      </c>
      <c r="P11" s="30"/>
    </row>
    <row r="12" spans="1:16" ht="13.5">
      <c r="A12" s="12" t="s">
        <v>132</v>
      </c>
      <c r="B12" s="30">
        <f>+'記入欄'!C27</f>
        <v>0</v>
      </c>
      <c r="C12" s="30" t="e">
        <f t="shared" si="0"/>
        <v>#N/A</v>
      </c>
      <c r="D12" s="30">
        <v>-1</v>
      </c>
      <c r="E12" s="30">
        <f>+'記入欄'!E27</f>
        <v>0</v>
      </c>
      <c r="F12" s="30"/>
      <c r="G12" s="49" t="e">
        <f t="shared" si="1"/>
        <v>#N/A</v>
      </c>
      <c r="H12" s="30"/>
      <c r="I12" s="12" t="s">
        <v>133</v>
      </c>
      <c r="J12" s="30">
        <f>+'記入欄'!N27</f>
        <v>0</v>
      </c>
      <c r="K12" s="30" t="e">
        <f t="shared" si="2"/>
        <v>#N/A</v>
      </c>
      <c r="L12" s="30">
        <v>-1</v>
      </c>
      <c r="M12" s="30">
        <f>+'記入欄'!O27</f>
        <v>0</v>
      </c>
      <c r="N12" s="30"/>
      <c r="O12" s="49" t="e">
        <f t="shared" si="3"/>
        <v>#N/A</v>
      </c>
      <c r="P12" s="30"/>
    </row>
    <row r="13" spans="1:16" ht="13.5">
      <c r="A13" s="12" t="s">
        <v>132</v>
      </c>
      <c r="B13" s="30">
        <f>+'記入欄'!C28</f>
        <v>0</v>
      </c>
      <c r="C13" s="30" t="e">
        <f t="shared" si="0"/>
        <v>#N/A</v>
      </c>
      <c r="D13" s="30">
        <v>-1</v>
      </c>
      <c r="E13" s="30">
        <f>+'記入欄'!E28</f>
        <v>0</v>
      </c>
      <c r="F13" s="30"/>
      <c r="G13" s="49" t="e">
        <f t="shared" si="1"/>
        <v>#N/A</v>
      </c>
      <c r="H13" s="30"/>
      <c r="I13" s="12" t="s">
        <v>133</v>
      </c>
      <c r="J13" s="30">
        <f>+'記入欄'!N28</f>
        <v>0</v>
      </c>
      <c r="K13" s="30" t="e">
        <f t="shared" si="2"/>
        <v>#N/A</v>
      </c>
      <c r="L13" s="30">
        <v>-1</v>
      </c>
      <c r="M13" s="30">
        <f>+'記入欄'!O28</f>
        <v>0</v>
      </c>
      <c r="N13" s="30"/>
      <c r="O13" s="49" t="e">
        <f t="shared" si="3"/>
        <v>#N/A</v>
      </c>
      <c r="P13" s="30"/>
    </row>
    <row r="14" spans="1:16" ht="13.5">
      <c r="A14" s="12" t="s">
        <v>132</v>
      </c>
      <c r="B14" s="30">
        <f>+'記入欄'!C29</f>
        <v>0</v>
      </c>
      <c r="C14" s="30" t="e">
        <f t="shared" si="0"/>
        <v>#N/A</v>
      </c>
      <c r="D14" s="30">
        <v>-1</v>
      </c>
      <c r="E14" s="30">
        <f>+'記入欄'!E29</f>
        <v>0</v>
      </c>
      <c r="F14" s="30"/>
      <c r="G14" s="49" t="e">
        <f t="shared" si="1"/>
        <v>#N/A</v>
      </c>
      <c r="H14" s="30"/>
      <c r="I14" s="12" t="s">
        <v>133</v>
      </c>
      <c r="J14" s="30">
        <f>+'記入欄'!N29</f>
        <v>0</v>
      </c>
      <c r="K14" s="30" t="e">
        <f t="shared" si="2"/>
        <v>#N/A</v>
      </c>
      <c r="L14" s="30">
        <v>-1</v>
      </c>
      <c r="M14" s="30">
        <f>+'記入欄'!O29</f>
        <v>0</v>
      </c>
      <c r="N14" s="30"/>
      <c r="O14" s="49" t="e">
        <f t="shared" si="3"/>
        <v>#N/A</v>
      </c>
      <c r="P14" s="30"/>
    </row>
    <row r="15" spans="1:16" ht="13.5">
      <c r="A15" s="12" t="s">
        <v>132</v>
      </c>
      <c r="B15" s="30">
        <f>+'記入欄'!C30</f>
        <v>0</v>
      </c>
      <c r="C15" s="30" t="e">
        <f t="shared" si="0"/>
        <v>#N/A</v>
      </c>
      <c r="D15" s="30">
        <v>-1</v>
      </c>
      <c r="E15" s="30">
        <f>+'記入欄'!E30</f>
        <v>0</v>
      </c>
      <c r="F15" s="30"/>
      <c r="G15" s="49" t="e">
        <f t="shared" si="1"/>
        <v>#N/A</v>
      </c>
      <c r="H15" s="30"/>
      <c r="I15" s="12" t="s">
        <v>133</v>
      </c>
      <c r="J15" s="30">
        <f>+'記入欄'!N30</f>
        <v>0</v>
      </c>
      <c r="K15" s="30" t="e">
        <f t="shared" si="2"/>
        <v>#N/A</v>
      </c>
      <c r="L15" s="30">
        <v>-1</v>
      </c>
      <c r="M15" s="30">
        <f>+'記入欄'!O30</f>
        <v>0</v>
      </c>
      <c r="N15" s="30"/>
      <c r="O15" s="49" t="e">
        <f t="shared" si="3"/>
        <v>#N/A</v>
      </c>
      <c r="P15" s="30"/>
    </row>
    <row r="16" spans="1:15" ht="13.5">
      <c r="A16" s="12" t="s">
        <v>132</v>
      </c>
      <c r="B16" s="30">
        <f>+'記入欄'!C31</f>
        <v>0</v>
      </c>
      <c r="C16" s="30" t="e">
        <f t="shared" si="0"/>
        <v>#N/A</v>
      </c>
      <c r="D16" s="30">
        <v>-1</v>
      </c>
      <c r="E16" s="30">
        <f>+'記入欄'!E31</f>
        <v>0</v>
      </c>
      <c r="F16" s="30"/>
      <c r="G16" s="49" t="e">
        <f t="shared" si="1"/>
        <v>#N/A</v>
      </c>
      <c r="H16" s="30"/>
      <c r="I16" s="12" t="s">
        <v>133</v>
      </c>
      <c r="J16" s="30">
        <f>+'記入欄'!N31</f>
        <v>0</v>
      </c>
      <c r="K16" s="30" t="e">
        <f t="shared" si="2"/>
        <v>#N/A</v>
      </c>
      <c r="L16" s="30">
        <v>-1</v>
      </c>
      <c r="M16" s="30">
        <f>+'記入欄'!O31</f>
        <v>0</v>
      </c>
      <c r="N16" s="30"/>
      <c r="O16" s="49" t="e">
        <f t="shared" si="3"/>
        <v>#N/A</v>
      </c>
    </row>
    <row r="17" spans="1:15" ht="13.5">
      <c r="A17" s="12" t="s">
        <v>132</v>
      </c>
      <c r="B17" s="30">
        <f>+'記入欄'!C32</f>
        <v>0</v>
      </c>
      <c r="C17" s="30" t="e">
        <f t="shared" si="0"/>
        <v>#N/A</v>
      </c>
      <c r="D17" s="30">
        <v>-1</v>
      </c>
      <c r="E17" s="30">
        <f>+'記入欄'!E32</f>
        <v>0</v>
      </c>
      <c r="F17" s="30"/>
      <c r="G17" s="49" t="e">
        <f t="shared" si="1"/>
        <v>#N/A</v>
      </c>
      <c r="H17" s="30"/>
      <c r="I17" s="12" t="s">
        <v>133</v>
      </c>
      <c r="J17" s="30">
        <f>+'記入欄'!N32</f>
        <v>0</v>
      </c>
      <c r="K17" s="30" t="e">
        <f t="shared" si="2"/>
        <v>#N/A</v>
      </c>
      <c r="L17" s="30">
        <v>-1</v>
      </c>
      <c r="M17" s="30">
        <f>+'記入欄'!O32</f>
        <v>0</v>
      </c>
      <c r="N17" s="30"/>
      <c r="O17" s="49" t="e">
        <f t="shared" si="3"/>
        <v>#N/A</v>
      </c>
    </row>
    <row r="18" spans="1:15" ht="13.5">
      <c r="A18" s="12" t="s">
        <v>132</v>
      </c>
      <c r="B18" s="30">
        <f>+'記入欄'!C33</f>
        <v>0</v>
      </c>
      <c r="C18" s="30" t="e">
        <f t="shared" si="0"/>
        <v>#N/A</v>
      </c>
      <c r="D18" s="30">
        <v>-1</v>
      </c>
      <c r="E18" s="30">
        <f>+'記入欄'!E33</f>
        <v>0</v>
      </c>
      <c r="F18" s="30"/>
      <c r="G18" s="49" t="e">
        <f t="shared" si="1"/>
        <v>#N/A</v>
      </c>
      <c r="H18" s="30"/>
      <c r="I18" s="12" t="s">
        <v>133</v>
      </c>
      <c r="J18" s="30">
        <f>+'記入欄'!N33</f>
        <v>0</v>
      </c>
      <c r="K18" s="30" t="e">
        <f t="shared" si="2"/>
        <v>#N/A</v>
      </c>
      <c r="L18" s="30">
        <v>-1</v>
      </c>
      <c r="M18" s="30">
        <f>+'記入欄'!O33</f>
        <v>0</v>
      </c>
      <c r="N18" s="30"/>
      <c r="O18" s="49" t="e">
        <f t="shared" si="3"/>
        <v>#N/A</v>
      </c>
    </row>
    <row r="19" spans="1:15" ht="13.5">
      <c r="A19" s="12" t="s">
        <v>132</v>
      </c>
      <c r="B19" s="30">
        <f>+'記入欄'!C34</f>
        <v>0</v>
      </c>
      <c r="C19" s="30" t="e">
        <f t="shared" si="0"/>
        <v>#N/A</v>
      </c>
      <c r="D19" s="30">
        <v>-1</v>
      </c>
      <c r="E19" s="30">
        <f>+'記入欄'!E34</f>
        <v>0</v>
      </c>
      <c r="F19" s="30"/>
      <c r="G19" s="49" t="e">
        <f t="shared" si="1"/>
        <v>#N/A</v>
      </c>
      <c r="H19" s="30"/>
      <c r="I19" s="12" t="s">
        <v>133</v>
      </c>
      <c r="J19" s="30">
        <f>+'記入欄'!N34</f>
        <v>0</v>
      </c>
      <c r="K19" s="30" t="e">
        <f t="shared" si="2"/>
        <v>#N/A</v>
      </c>
      <c r="L19" s="30">
        <v>-1</v>
      </c>
      <c r="M19" s="30">
        <f>+'記入欄'!O34</f>
        <v>0</v>
      </c>
      <c r="N19" s="30"/>
      <c r="O19" s="49" t="e">
        <f t="shared" si="3"/>
        <v>#N/A</v>
      </c>
    </row>
    <row r="20" spans="1:15" ht="13.5">
      <c r="A20" s="12" t="s">
        <v>132</v>
      </c>
      <c r="B20" s="30">
        <f>+'記入欄'!C35</f>
        <v>0</v>
      </c>
      <c r="C20" s="30" t="e">
        <f t="shared" si="0"/>
        <v>#N/A</v>
      </c>
      <c r="D20" s="30">
        <v>-1</v>
      </c>
      <c r="E20" s="30">
        <f>+'記入欄'!E35</f>
        <v>0</v>
      </c>
      <c r="F20" s="30"/>
      <c r="G20" s="49" t="e">
        <f t="shared" si="1"/>
        <v>#N/A</v>
      </c>
      <c r="H20" s="30"/>
      <c r="I20" s="12" t="s">
        <v>133</v>
      </c>
      <c r="J20" s="30">
        <f>+'記入欄'!N35</f>
        <v>0</v>
      </c>
      <c r="K20" s="30" t="e">
        <f t="shared" si="2"/>
        <v>#N/A</v>
      </c>
      <c r="L20" s="30">
        <v>-1</v>
      </c>
      <c r="M20" s="30">
        <f>+'記入欄'!O35</f>
        <v>0</v>
      </c>
      <c r="N20" s="30"/>
      <c r="O20" s="49" t="e">
        <f t="shared" si="3"/>
        <v>#N/A</v>
      </c>
    </row>
    <row r="21" spans="1:15" ht="13.5">
      <c r="A21" s="12" t="s">
        <v>132</v>
      </c>
      <c r="B21" s="30">
        <f>+'記入欄'!C36</f>
        <v>0</v>
      </c>
      <c r="C21" s="30" t="e">
        <f t="shared" si="0"/>
        <v>#N/A</v>
      </c>
      <c r="D21" s="30">
        <v>-1</v>
      </c>
      <c r="E21" s="30">
        <f>+'記入欄'!E36</f>
        <v>0</v>
      </c>
      <c r="F21" s="30"/>
      <c r="G21" s="49" t="e">
        <f t="shared" si="1"/>
        <v>#N/A</v>
      </c>
      <c r="H21" s="30"/>
      <c r="I21" s="12" t="s">
        <v>133</v>
      </c>
      <c r="J21" s="30">
        <f>+'記入欄'!N36</f>
        <v>0</v>
      </c>
      <c r="K21" s="30" t="e">
        <f t="shared" si="2"/>
        <v>#N/A</v>
      </c>
      <c r="L21" s="30">
        <v>-1</v>
      </c>
      <c r="M21" s="30">
        <f>+'記入欄'!O36</f>
        <v>0</v>
      </c>
      <c r="N21" s="30"/>
      <c r="O21" s="49" t="e">
        <f t="shared" si="3"/>
        <v>#N/A</v>
      </c>
    </row>
    <row r="22" spans="1:15" ht="13.5">
      <c r="A22" s="12" t="s">
        <v>132</v>
      </c>
      <c r="B22" s="30">
        <f>+'記入欄'!C37</f>
        <v>0</v>
      </c>
      <c r="C22" s="30" t="e">
        <f t="shared" si="0"/>
        <v>#N/A</v>
      </c>
      <c r="D22" s="30">
        <v>-1</v>
      </c>
      <c r="E22" s="30">
        <f>+'記入欄'!E37</f>
        <v>0</v>
      </c>
      <c r="F22" s="30"/>
      <c r="G22" s="49" t="e">
        <f t="shared" si="1"/>
        <v>#N/A</v>
      </c>
      <c r="H22" s="30"/>
      <c r="I22" s="12" t="s">
        <v>133</v>
      </c>
      <c r="J22" s="30">
        <f>+'記入欄'!N37</f>
        <v>0</v>
      </c>
      <c r="K22" s="30" t="e">
        <f t="shared" si="2"/>
        <v>#N/A</v>
      </c>
      <c r="L22" s="30">
        <v>-1</v>
      </c>
      <c r="M22" s="30">
        <f>+'記入欄'!O37</f>
        <v>0</v>
      </c>
      <c r="N22" s="30"/>
      <c r="O22" s="49" t="e">
        <f t="shared" si="3"/>
        <v>#N/A</v>
      </c>
    </row>
    <row r="23" spans="1:15" ht="13.5">
      <c r="A23" s="12" t="s">
        <v>132</v>
      </c>
      <c r="B23" s="30">
        <f>+'記入欄'!C38</f>
        <v>0</v>
      </c>
      <c r="C23" s="30" t="e">
        <f t="shared" si="0"/>
        <v>#N/A</v>
      </c>
      <c r="D23" s="30">
        <v>-1</v>
      </c>
      <c r="E23" s="30">
        <f>+'記入欄'!E38</f>
        <v>0</v>
      </c>
      <c r="F23" s="30"/>
      <c r="G23" s="49" t="e">
        <f t="shared" si="1"/>
        <v>#N/A</v>
      </c>
      <c r="H23" s="30"/>
      <c r="I23" s="12" t="s">
        <v>133</v>
      </c>
      <c r="J23" s="30">
        <f>+'記入欄'!N38</f>
        <v>0</v>
      </c>
      <c r="K23" s="30" t="e">
        <f t="shared" si="2"/>
        <v>#N/A</v>
      </c>
      <c r="L23" s="30">
        <v>-1</v>
      </c>
      <c r="M23" s="30">
        <f>+'記入欄'!O38</f>
        <v>0</v>
      </c>
      <c r="N23" s="30"/>
      <c r="O23" s="49" t="e">
        <f t="shared" si="3"/>
        <v>#N/A</v>
      </c>
    </row>
    <row r="24" spans="1:15" ht="13.5">
      <c r="A24" s="12" t="s">
        <v>132</v>
      </c>
      <c r="B24" s="30">
        <f>+'記入欄'!C39</f>
        <v>0</v>
      </c>
      <c r="C24" s="30" t="e">
        <f t="shared" si="0"/>
        <v>#N/A</v>
      </c>
      <c r="D24" s="30">
        <v>-1</v>
      </c>
      <c r="E24" s="30">
        <f>+'記入欄'!E39</f>
        <v>0</v>
      </c>
      <c r="F24" s="30"/>
      <c r="G24" s="49" t="e">
        <f t="shared" si="1"/>
        <v>#N/A</v>
      </c>
      <c r="H24" s="30"/>
      <c r="I24" s="12" t="s">
        <v>133</v>
      </c>
      <c r="J24" s="30">
        <f>+'記入欄'!N39</f>
        <v>0</v>
      </c>
      <c r="K24" s="30" t="e">
        <f t="shared" si="2"/>
        <v>#N/A</v>
      </c>
      <c r="L24" s="30">
        <v>-1</v>
      </c>
      <c r="M24" s="30">
        <f>+'記入欄'!O39</f>
        <v>0</v>
      </c>
      <c r="N24" s="30"/>
      <c r="O24" s="49" t="e">
        <f t="shared" si="3"/>
        <v>#N/A</v>
      </c>
    </row>
    <row r="25" spans="1:15" ht="13.5">
      <c r="A25" s="12" t="s">
        <v>132</v>
      </c>
      <c r="B25" s="30">
        <f>+'記入欄'!C40</f>
        <v>0</v>
      </c>
      <c r="C25" s="30" t="e">
        <f t="shared" si="0"/>
        <v>#N/A</v>
      </c>
      <c r="D25" s="30">
        <v>-1</v>
      </c>
      <c r="E25" s="30">
        <f>+'記入欄'!E40</f>
        <v>0</v>
      </c>
      <c r="F25" s="30"/>
      <c r="G25" s="49" t="e">
        <f t="shared" si="1"/>
        <v>#N/A</v>
      </c>
      <c r="H25" s="30"/>
      <c r="I25" s="12" t="s">
        <v>133</v>
      </c>
      <c r="J25" s="30">
        <f>+'記入欄'!N40</f>
        <v>0</v>
      </c>
      <c r="K25" s="30" t="e">
        <f t="shared" si="2"/>
        <v>#N/A</v>
      </c>
      <c r="L25" s="30">
        <v>-1</v>
      </c>
      <c r="M25" s="30">
        <f>+'記入欄'!O40</f>
        <v>0</v>
      </c>
      <c r="N25" s="30"/>
      <c r="O25" s="49" t="e">
        <f t="shared" si="3"/>
        <v>#N/A</v>
      </c>
    </row>
    <row r="26" spans="1:15" ht="13.5">
      <c r="A26" s="12" t="s">
        <v>132</v>
      </c>
      <c r="B26" s="30">
        <f>+'記入欄'!C41</f>
        <v>0</v>
      </c>
      <c r="C26" s="30" t="e">
        <f t="shared" si="0"/>
        <v>#N/A</v>
      </c>
      <c r="D26" s="30">
        <v>-1</v>
      </c>
      <c r="E26" s="30">
        <f>+'記入欄'!E41</f>
        <v>0</v>
      </c>
      <c r="F26" s="30"/>
      <c r="G26" s="49" t="e">
        <f t="shared" si="1"/>
        <v>#N/A</v>
      </c>
      <c r="H26" s="30"/>
      <c r="I26" s="12" t="s">
        <v>133</v>
      </c>
      <c r="J26" s="30">
        <f>+'記入欄'!N41</f>
        <v>0</v>
      </c>
      <c r="K26" s="30" t="e">
        <f t="shared" si="2"/>
        <v>#N/A</v>
      </c>
      <c r="L26" s="30">
        <v>-1</v>
      </c>
      <c r="M26" s="30">
        <f>+'記入欄'!O41</f>
        <v>0</v>
      </c>
      <c r="N26" s="30"/>
      <c r="O26" s="49" t="e">
        <f t="shared" si="3"/>
        <v>#N/A</v>
      </c>
    </row>
    <row r="27" spans="1:15" ht="13.5">
      <c r="A27" s="12" t="s">
        <v>132</v>
      </c>
      <c r="B27" s="30">
        <f>+'記入欄'!C42</f>
        <v>0</v>
      </c>
      <c r="C27" s="30" t="e">
        <f t="shared" si="0"/>
        <v>#N/A</v>
      </c>
      <c r="D27" s="30">
        <v>-1</v>
      </c>
      <c r="E27" s="30">
        <f>+'記入欄'!E42</f>
        <v>0</v>
      </c>
      <c r="F27" s="30"/>
      <c r="G27" s="49" t="e">
        <f t="shared" si="1"/>
        <v>#N/A</v>
      </c>
      <c r="H27" s="30"/>
      <c r="I27" s="12" t="s">
        <v>133</v>
      </c>
      <c r="J27" s="30">
        <f>+'記入欄'!N42</f>
        <v>0</v>
      </c>
      <c r="K27" s="30" t="e">
        <f t="shared" si="2"/>
        <v>#N/A</v>
      </c>
      <c r="L27" s="30">
        <v>-1</v>
      </c>
      <c r="M27" s="30">
        <f>+'記入欄'!O42</f>
        <v>0</v>
      </c>
      <c r="N27" s="30"/>
      <c r="O27" s="49" t="e">
        <f t="shared" si="3"/>
        <v>#N/A</v>
      </c>
    </row>
    <row r="28" spans="1:15" ht="13.5">
      <c r="A28" s="12" t="s">
        <v>132</v>
      </c>
      <c r="B28" s="30">
        <f>+'記入欄'!C43</f>
        <v>0</v>
      </c>
      <c r="C28" s="30" t="e">
        <f t="shared" si="0"/>
        <v>#N/A</v>
      </c>
      <c r="D28" s="30">
        <v>-1</v>
      </c>
      <c r="E28" s="30">
        <f>+'記入欄'!E43</f>
        <v>0</v>
      </c>
      <c r="F28" s="30"/>
      <c r="G28" s="49" t="e">
        <f t="shared" si="1"/>
        <v>#N/A</v>
      </c>
      <c r="H28" s="30"/>
      <c r="I28" s="12" t="s">
        <v>133</v>
      </c>
      <c r="J28" s="30">
        <f>+'記入欄'!N43</f>
        <v>0</v>
      </c>
      <c r="K28" s="30" t="e">
        <f t="shared" si="2"/>
        <v>#N/A</v>
      </c>
      <c r="L28" s="30">
        <v>-1</v>
      </c>
      <c r="M28" s="30">
        <f>+'記入欄'!O43</f>
        <v>0</v>
      </c>
      <c r="N28" s="30"/>
      <c r="O28" s="49" t="e">
        <f t="shared" si="3"/>
        <v>#N/A</v>
      </c>
    </row>
    <row r="29" spans="1:15" ht="13.5">
      <c r="A29" s="12" t="s">
        <v>132</v>
      </c>
      <c r="B29" s="30">
        <f>+'記入欄'!C44</f>
        <v>0</v>
      </c>
      <c r="C29" s="30" t="e">
        <f t="shared" si="0"/>
        <v>#N/A</v>
      </c>
      <c r="D29" s="30">
        <v>-1</v>
      </c>
      <c r="E29" s="30">
        <f>+'記入欄'!E44</f>
        <v>0</v>
      </c>
      <c r="F29" s="30"/>
      <c r="G29" s="49" t="e">
        <f t="shared" si="1"/>
        <v>#N/A</v>
      </c>
      <c r="H29" s="30"/>
      <c r="I29" s="12" t="s">
        <v>133</v>
      </c>
      <c r="J29" s="30">
        <f>+'記入欄'!N44</f>
        <v>0</v>
      </c>
      <c r="K29" s="30" t="e">
        <f t="shared" si="2"/>
        <v>#N/A</v>
      </c>
      <c r="L29" s="30">
        <v>-1</v>
      </c>
      <c r="M29" s="30">
        <f>+'記入欄'!O44</f>
        <v>0</v>
      </c>
      <c r="N29" s="30"/>
      <c r="O29" s="49" t="e">
        <f t="shared" si="3"/>
        <v>#N/A</v>
      </c>
    </row>
    <row r="30" spans="1:15" ht="13.5">
      <c r="A30" s="12" t="s">
        <v>132</v>
      </c>
      <c r="B30" s="30">
        <f>+'記入欄'!C45</f>
        <v>0</v>
      </c>
      <c r="C30" s="30" t="e">
        <f t="shared" si="0"/>
        <v>#N/A</v>
      </c>
      <c r="D30" s="30">
        <v>-1</v>
      </c>
      <c r="E30" s="30">
        <f>+'記入欄'!E45</f>
        <v>0</v>
      </c>
      <c r="F30" s="30"/>
      <c r="G30" s="49" t="e">
        <f t="shared" si="1"/>
        <v>#N/A</v>
      </c>
      <c r="H30" s="30"/>
      <c r="I30" s="12" t="s">
        <v>133</v>
      </c>
      <c r="J30" s="30">
        <f>+'記入欄'!N45</f>
        <v>0</v>
      </c>
      <c r="K30" s="30" t="e">
        <f t="shared" si="2"/>
        <v>#N/A</v>
      </c>
      <c r="L30" s="30">
        <v>-1</v>
      </c>
      <c r="M30" s="30">
        <f>+'記入欄'!O45</f>
        <v>0</v>
      </c>
      <c r="N30" s="30"/>
      <c r="O30" s="49" t="e">
        <f t="shared" si="3"/>
        <v>#N/A</v>
      </c>
    </row>
    <row r="31" spans="1:15" ht="13.5">
      <c r="A31" s="12" t="s">
        <v>132</v>
      </c>
      <c r="B31" s="30">
        <f>+'記入欄'!C46</f>
        <v>0</v>
      </c>
      <c r="C31" s="30" t="e">
        <f t="shared" si="0"/>
        <v>#N/A</v>
      </c>
      <c r="D31" s="30">
        <v>-1</v>
      </c>
      <c r="E31" s="30">
        <f>+'記入欄'!E46</f>
        <v>0</v>
      </c>
      <c r="F31" s="30"/>
      <c r="G31" s="49" t="e">
        <f t="shared" si="1"/>
        <v>#N/A</v>
      </c>
      <c r="H31" s="30"/>
      <c r="I31" s="12" t="s">
        <v>133</v>
      </c>
      <c r="J31" s="30">
        <f>+'記入欄'!N46</f>
        <v>0</v>
      </c>
      <c r="K31" s="30" t="e">
        <f t="shared" si="2"/>
        <v>#N/A</v>
      </c>
      <c r="L31" s="30">
        <v>-1</v>
      </c>
      <c r="M31" s="30">
        <f>+'記入欄'!O46</f>
        <v>0</v>
      </c>
      <c r="N31" s="30"/>
      <c r="O31" s="49" t="e">
        <f t="shared" si="3"/>
        <v>#N/A</v>
      </c>
    </row>
    <row r="32" spans="1:15" ht="13.5">
      <c r="A32" s="12" t="s">
        <v>132</v>
      </c>
      <c r="B32" s="30">
        <f>+'記入欄'!C47</f>
        <v>0</v>
      </c>
      <c r="C32" s="30" t="e">
        <f t="shared" si="0"/>
        <v>#N/A</v>
      </c>
      <c r="D32" s="30">
        <v>-1</v>
      </c>
      <c r="E32" s="30">
        <f>+'記入欄'!E47</f>
        <v>0</v>
      </c>
      <c r="F32" s="30"/>
      <c r="G32" s="49" t="e">
        <f t="shared" si="1"/>
        <v>#N/A</v>
      </c>
      <c r="H32" s="30"/>
      <c r="I32" s="12" t="s">
        <v>133</v>
      </c>
      <c r="J32" s="30">
        <f>+'記入欄'!N47</f>
        <v>0</v>
      </c>
      <c r="K32" s="30" t="e">
        <f t="shared" si="2"/>
        <v>#N/A</v>
      </c>
      <c r="L32" s="30">
        <v>-1</v>
      </c>
      <c r="M32" s="30">
        <f>+'記入欄'!O47</f>
        <v>0</v>
      </c>
      <c r="N32" s="30"/>
      <c r="O32" s="49" t="e">
        <f t="shared" si="3"/>
        <v>#N/A</v>
      </c>
    </row>
    <row r="33" spans="1:15" ht="13.5">
      <c r="A33" s="12" t="s">
        <v>132</v>
      </c>
      <c r="B33" s="30">
        <f>+'記入欄'!C48</f>
        <v>0</v>
      </c>
      <c r="C33" s="30" t="e">
        <f t="shared" si="0"/>
        <v>#N/A</v>
      </c>
      <c r="D33" s="30">
        <v>-1</v>
      </c>
      <c r="E33" s="30">
        <f>+'記入欄'!E48</f>
        <v>0</v>
      </c>
      <c r="F33" s="30"/>
      <c r="G33" s="49" t="e">
        <f t="shared" si="1"/>
        <v>#N/A</v>
      </c>
      <c r="H33" s="30"/>
      <c r="I33" s="12" t="s">
        <v>133</v>
      </c>
      <c r="J33" s="30">
        <f>+'記入欄'!N48</f>
        <v>0</v>
      </c>
      <c r="K33" s="30" t="e">
        <f t="shared" si="2"/>
        <v>#N/A</v>
      </c>
      <c r="L33" s="30">
        <v>-1</v>
      </c>
      <c r="M33" s="30">
        <f>+'記入欄'!O48</f>
        <v>0</v>
      </c>
      <c r="N33" s="30"/>
      <c r="O33" s="49" t="e">
        <f t="shared" si="3"/>
        <v>#N/A</v>
      </c>
    </row>
    <row r="34" spans="1:15" ht="13.5">
      <c r="A34" s="12" t="s">
        <v>132</v>
      </c>
      <c r="B34" s="30">
        <f>+'記入欄'!C49</f>
        <v>0</v>
      </c>
      <c r="C34" s="30" t="e">
        <f t="shared" si="0"/>
        <v>#N/A</v>
      </c>
      <c r="D34" s="30">
        <v>-1</v>
      </c>
      <c r="E34" s="30">
        <f>+'記入欄'!E49</f>
        <v>0</v>
      </c>
      <c r="F34" s="30"/>
      <c r="G34" s="49" t="e">
        <f t="shared" si="1"/>
        <v>#N/A</v>
      </c>
      <c r="H34" s="30"/>
      <c r="I34" s="12" t="s">
        <v>133</v>
      </c>
      <c r="J34" s="30">
        <f>+'記入欄'!N49</f>
        <v>0</v>
      </c>
      <c r="K34" s="30" t="e">
        <f t="shared" si="2"/>
        <v>#N/A</v>
      </c>
      <c r="L34" s="30">
        <v>-1</v>
      </c>
      <c r="M34" s="30">
        <f>+'記入欄'!O49</f>
        <v>0</v>
      </c>
      <c r="N34" s="30"/>
      <c r="O34" s="49" t="e">
        <f t="shared" si="3"/>
        <v>#N/A</v>
      </c>
    </row>
    <row r="35" spans="1:15" ht="13.5">
      <c r="A35" s="12" t="s">
        <v>132</v>
      </c>
      <c r="B35" s="30">
        <f>+'記入欄'!C50</f>
        <v>0</v>
      </c>
      <c r="C35" s="30" t="e">
        <f t="shared" si="0"/>
        <v>#N/A</v>
      </c>
      <c r="D35" s="30">
        <v>-1</v>
      </c>
      <c r="E35" s="30">
        <f>+'記入欄'!E50</f>
        <v>0</v>
      </c>
      <c r="F35" s="30"/>
      <c r="G35" s="49" t="e">
        <f t="shared" si="1"/>
        <v>#N/A</v>
      </c>
      <c r="H35" s="30"/>
      <c r="I35" s="12" t="s">
        <v>133</v>
      </c>
      <c r="J35" s="30">
        <f>+'記入欄'!N50</f>
        <v>0</v>
      </c>
      <c r="K35" s="30" t="e">
        <f t="shared" si="2"/>
        <v>#N/A</v>
      </c>
      <c r="L35" s="30">
        <v>-1</v>
      </c>
      <c r="M35" s="30">
        <f>+'記入欄'!O50</f>
        <v>0</v>
      </c>
      <c r="N35" s="30"/>
      <c r="O35" s="49" t="e">
        <f t="shared" si="3"/>
        <v>#N/A</v>
      </c>
    </row>
    <row r="36" spans="1:16" ht="13.5">
      <c r="A36" s="44" t="s">
        <v>56</v>
      </c>
      <c r="B36" s="47" t="s">
        <v>136</v>
      </c>
      <c r="C36" s="47" t="s">
        <v>61</v>
      </c>
      <c r="D36" s="47" t="s">
        <v>62</v>
      </c>
      <c r="E36" s="47" t="s">
        <v>30</v>
      </c>
      <c r="G36" s="308" t="s">
        <v>56</v>
      </c>
      <c r="H36" s="308"/>
      <c r="I36" s="53" t="s">
        <v>57</v>
      </c>
      <c r="J36" s="47" t="s">
        <v>136</v>
      </c>
      <c r="K36" s="47" t="s">
        <v>61</v>
      </c>
      <c r="L36" s="47" t="s">
        <v>62</v>
      </c>
      <c r="M36" s="47" t="s">
        <v>30</v>
      </c>
      <c r="O36" s="308" t="s">
        <v>57</v>
      </c>
      <c r="P36" s="308"/>
    </row>
    <row r="37" spans="1:15" ht="13.5">
      <c r="A37" s="12" t="s">
        <v>134</v>
      </c>
      <c r="B37" s="30">
        <f>+'記入欄'!C53</f>
        <v>0</v>
      </c>
      <c r="C37" s="30" t="e">
        <f aca="true" t="shared" si="4" ref="C37:C66">+$A$3</f>
        <v>#N/A</v>
      </c>
      <c r="D37" s="30">
        <v>-1</v>
      </c>
      <c r="E37" s="30">
        <f>+'記入欄'!E53</f>
        <v>0</v>
      </c>
      <c r="G37" s="49" t="e">
        <f t="shared" si="1"/>
        <v>#N/A</v>
      </c>
      <c r="I37" s="12" t="s">
        <v>135</v>
      </c>
      <c r="J37" s="30">
        <f>+'記入欄'!N53</f>
        <v>0</v>
      </c>
      <c r="K37" s="30" t="e">
        <f aca="true" t="shared" si="5" ref="K37:K66">+$A$3</f>
        <v>#N/A</v>
      </c>
      <c r="L37" s="30">
        <v>-1</v>
      </c>
      <c r="M37" s="30">
        <f>+'記入欄'!O53</f>
        <v>0</v>
      </c>
      <c r="O37" s="49" t="e">
        <f t="shared" si="3"/>
        <v>#N/A</v>
      </c>
    </row>
    <row r="38" spans="1:15" ht="13.5">
      <c r="A38" s="12" t="s">
        <v>134</v>
      </c>
      <c r="B38" s="30">
        <f>+'記入欄'!C54</f>
        <v>0</v>
      </c>
      <c r="C38" s="30" t="e">
        <f t="shared" si="4"/>
        <v>#N/A</v>
      </c>
      <c r="D38" s="30">
        <v>-1</v>
      </c>
      <c r="E38" s="30">
        <f>+'記入欄'!E54</f>
        <v>0</v>
      </c>
      <c r="G38" s="49" t="e">
        <f aca="true" t="shared" si="6" ref="G38:G66">+A38&amp;","&amp;B38&amp;","&amp;C38&amp;","&amp;D38&amp;","&amp;E38&amp;""</f>
        <v>#N/A</v>
      </c>
      <c r="I38" s="12" t="s">
        <v>135</v>
      </c>
      <c r="J38" s="30">
        <f>+'記入欄'!N54</f>
        <v>0</v>
      </c>
      <c r="K38" s="30" t="e">
        <f t="shared" si="5"/>
        <v>#N/A</v>
      </c>
      <c r="L38" s="30">
        <v>-1</v>
      </c>
      <c r="M38" s="30">
        <f>+'記入欄'!O54</f>
        <v>0</v>
      </c>
      <c r="O38" s="49" t="e">
        <f aca="true" t="shared" si="7" ref="O38:O66">+I38&amp;","&amp;J38&amp;","&amp;K38&amp;","&amp;L38&amp;","&amp;M38&amp;""</f>
        <v>#N/A</v>
      </c>
    </row>
    <row r="39" spans="1:15" ht="13.5">
      <c r="A39" s="12" t="s">
        <v>134</v>
      </c>
      <c r="B39" s="30">
        <f>+'記入欄'!C55</f>
        <v>0</v>
      </c>
      <c r="C39" s="30" t="e">
        <f t="shared" si="4"/>
        <v>#N/A</v>
      </c>
      <c r="D39" s="30">
        <v>-1</v>
      </c>
      <c r="E39" s="30">
        <f>+'記入欄'!E55</f>
        <v>0</v>
      </c>
      <c r="G39" s="49" t="e">
        <f t="shared" si="6"/>
        <v>#N/A</v>
      </c>
      <c r="I39" s="12" t="s">
        <v>135</v>
      </c>
      <c r="J39" s="30">
        <f>+'記入欄'!N55</f>
        <v>0</v>
      </c>
      <c r="K39" s="30" t="e">
        <f t="shared" si="5"/>
        <v>#N/A</v>
      </c>
      <c r="L39" s="30">
        <v>-1</v>
      </c>
      <c r="M39" s="30">
        <f>+'記入欄'!O55</f>
        <v>0</v>
      </c>
      <c r="O39" s="49" t="e">
        <f t="shared" si="7"/>
        <v>#N/A</v>
      </c>
    </row>
    <row r="40" spans="1:15" ht="13.5">
      <c r="A40" s="12" t="s">
        <v>134</v>
      </c>
      <c r="B40" s="30">
        <f>+'記入欄'!C56</f>
        <v>0</v>
      </c>
      <c r="C40" s="30" t="e">
        <f t="shared" si="4"/>
        <v>#N/A</v>
      </c>
      <c r="D40" s="30">
        <v>-1</v>
      </c>
      <c r="E40" s="30">
        <f>+'記入欄'!E56</f>
        <v>0</v>
      </c>
      <c r="G40" s="49" t="e">
        <f t="shared" si="6"/>
        <v>#N/A</v>
      </c>
      <c r="I40" s="12" t="s">
        <v>135</v>
      </c>
      <c r="J40" s="30">
        <f>+'記入欄'!N56</f>
        <v>0</v>
      </c>
      <c r="K40" s="30" t="e">
        <f t="shared" si="5"/>
        <v>#N/A</v>
      </c>
      <c r="L40" s="30">
        <v>-1</v>
      </c>
      <c r="M40" s="30">
        <f>+'記入欄'!O56</f>
        <v>0</v>
      </c>
      <c r="O40" s="49" t="e">
        <f t="shared" si="7"/>
        <v>#N/A</v>
      </c>
    </row>
    <row r="41" spans="1:15" ht="13.5">
      <c r="A41" s="12" t="s">
        <v>134</v>
      </c>
      <c r="B41" s="30">
        <f>+'記入欄'!C57</f>
        <v>0</v>
      </c>
      <c r="C41" s="30" t="e">
        <f t="shared" si="4"/>
        <v>#N/A</v>
      </c>
      <c r="D41" s="30">
        <v>-1</v>
      </c>
      <c r="E41" s="30">
        <f>+'記入欄'!E57</f>
        <v>0</v>
      </c>
      <c r="G41" s="49" t="e">
        <f t="shared" si="6"/>
        <v>#N/A</v>
      </c>
      <c r="I41" s="12" t="s">
        <v>135</v>
      </c>
      <c r="J41" s="30">
        <f>+'記入欄'!N57</f>
        <v>0</v>
      </c>
      <c r="K41" s="30" t="e">
        <f t="shared" si="5"/>
        <v>#N/A</v>
      </c>
      <c r="L41" s="30">
        <v>-1</v>
      </c>
      <c r="M41" s="30">
        <f>+'記入欄'!O57</f>
        <v>0</v>
      </c>
      <c r="O41" s="49" t="e">
        <f t="shared" si="7"/>
        <v>#N/A</v>
      </c>
    </row>
    <row r="42" spans="1:15" ht="13.5">
      <c r="A42" s="12" t="s">
        <v>134</v>
      </c>
      <c r="B42" s="30">
        <f>+'記入欄'!C58</f>
        <v>0</v>
      </c>
      <c r="C42" s="30" t="e">
        <f t="shared" si="4"/>
        <v>#N/A</v>
      </c>
      <c r="D42" s="30">
        <v>-1</v>
      </c>
      <c r="E42" s="30">
        <f>+'記入欄'!E58</f>
        <v>0</v>
      </c>
      <c r="G42" s="49" t="e">
        <f t="shared" si="6"/>
        <v>#N/A</v>
      </c>
      <c r="I42" s="12" t="s">
        <v>135</v>
      </c>
      <c r="J42" s="30">
        <f>+'記入欄'!N58</f>
        <v>0</v>
      </c>
      <c r="K42" s="30" t="e">
        <f t="shared" si="5"/>
        <v>#N/A</v>
      </c>
      <c r="L42" s="30">
        <v>-1</v>
      </c>
      <c r="M42" s="30">
        <f>+'記入欄'!O58</f>
        <v>0</v>
      </c>
      <c r="O42" s="49" t="e">
        <f t="shared" si="7"/>
        <v>#N/A</v>
      </c>
    </row>
    <row r="43" spans="1:15" ht="13.5">
      <c r="A43" s="12" t="s">
        <v>134</v>
      </c>
      <c r="B43" s="30">
        <f>+'記入欄'!C59</f>
        <v>0</v>
      </c>
      <c r="C43" s="30" t="e">
        <f t="shared" si="4"/>
        <v>#N/A</v>
      </c>
      <c r="D43" s="30">
        <v>-1</v>
      </c>
      <c r="E43" s="30">
        <f>+'記入欄'!E59</f>
        <v>0</v>
      </c>
      <c r="G43" s="49" t="e">
        <f t="shared" si="6"/>
        <v>#N/A</v>
      </c>
      <c r="I43" s="12" t="s">
        <v>135</v>
      </c>
      <c r="J43" s="30">
        <f>+'記入欄'!N59</f>
        <v>0</v>
      </c>
      <c r="K43" s="30" t="e">
        <f t="shared" si="5"/>
        <v>#N/A</v>
      </c>
      <c r="L43" s="30">
        <v>-1</v>
      </c>
      <c r="M43" s="30">
        <f>+'記入欄'!O59</f>
        <v>0</v>
      </c>
      <c r="O43" s="49" t="e">
        <f t="shared" si="7"/>
        <v>#N/A</v>
      </c>
    </row>
    <row r="44" spans="1:15" ht="13.5">
      <c r="A44" s="12" t="s">
        <v>134</v>
      </c>
      <c r="B44" s="30">
        <f>+'記入欄'!C60</f>
        <v>0</v>
      </c>
      <c r="C44" s="30" t="e">
        <f t="shared" si="4"/>
        <v>#N/A</v>
      </c>
      <c r="D44" s="30">
        <v>-1</v>
      </c>
      <c r="E44" s="30">
        <f>+'記入欄'!E60</f>
        <v>0</v>
      </c>
      <c r="G44" s="49" t="e">
        <f t="shared" si="6"/>
        <v>#N/A</v>
      </c>
      <c r="I44" s="12" t="s">
        <v>135</v>
      </c>
      <c r="J44" s="30">
        <f>+'記入欄'!N60</f>
        <v>0</v>
      </c>
      <c r="K44" s="30" t="e">
        <f t="shared" si="5"/>
        <v>#N/A</v>
      </c>
      <c r="L44" s="30">
        <v>-1</v>
      </c>
      <c r="M44" s="30">
        <f>+'記入欄'!O60</f>
        <v>0</v>
      </c>
      <c r="O44" s="49" t="e">
        <f t="shared" si="7"/>
        <v>#N/A</v>
      </c>
    </row>
    <row r="45" spans="1:15" ht="13.5">
      <c r="A45" s="12" t="s">
        <v>134</v>
      </c>
      <c r="B45" s="30">
        <f>+'記入欄'!C61</f>
        <v>0</v>
      </c>
      <c r="C45" s="30" t="e">
        <f t="shared" si="4"/>
        <v>#N/A</v>
      </c>
      <c r="D45" s="30">
        <v>-1</v>
      </c>
      <c r="E45" s="30">
        <f>+'記入欄'!E61</f>
        <v>0</v>
      </c>
      <c r="G45" s="49" t="e">
        <f t="shared" si="6"/>
        <v>#N/A</v>
      </c>
      <c r="I45" s="12" t="s">
        <v>135</v>
      </c>
      <c r="J45" s="30">
        <f>+'記入欄'!N61</f>
        <v>0</v>
      </c>
      <c r="K45" s="30" t="e">
        <f t="shared" si="5"/>
        <v>#N/A</v>
      </c>
      <c r="L45" s="30">
        <v>-1</v>
      </c>
      <c r="M45" s="30">
        <f>+'記入欄'!O61</f>
        <v>0</v>
      </c>
      <c r="O45" s="49" t="e">
        <f t="shared" si="7"/>
        <v>#N/A</v>
      </c>
    </row>
    <row r="46" spans="1:15" ht="13.5">
      <c r="A46" s="12" t="s">
        <v>134</v>
      </c>
      <c r="B46" s="30">
        <f>+'記入欄'!C62</f>
        <v>0</v>
      </c>
      <c r="C46" s="30" t="e">
        <f t="shared" si="4"/>
        <v>#N/A</v>
      </c>
      <c r="D46" s="30">
        <v>-1</v>
      </c>
      <c r="E46" s="30">
        <f>+'記入欄'!E62</f>
        <v>0</v>
      </c>
      <c r="G46" s="49" t="e">
        <f t="shared" si="6"/>
        <v>#N/A</v>
      </c>
      <c r="I46" s="12" t="s">
        <v>135</v>
      </c>
      <c r="J46" s="30">
        <f>+'記入欄'!N62</f>
        <v>0</v>
      </c>
      <c r="K46" s="30" t="e">
        <f t="shared" si="5"/>
        <v>#N/A</v>
      </c>
      <c r="L46" s="30">
        <v>-1</v>
      </c>
      <c r="M46" s="30">
        <f>+'記入欄'!O62</f>
        <v>0</v>
      </c>
      <c r="O46" s="49" t="e">
        <f t="shared" si="7"/>
        <v>#N/A</v>
      </c>
    </row>
    <row r="47" spans="1:15" ht="13.5">
      <c r="A47" s="12" t="s">
        <v>134</v>
      </c>
      <c r="B47" s="30">
        <f>+'記入欄'!C63</f>
        <v>0</v>
      </c>
      <c r="C47" s="30" t="e">
        <f t="shared" si="4"/>
        <v>#N/A</v>
      </c>
      <c r="D47" s="30">
        <v>-1</v>
      </c>
      <c r="E47" s="30">
        <f>+'記入欄'!E63</f>
        <v>0</v>
      </c>
      <c r="G47" s="49" t="e">
        <f t="shared" si="6"/>
        <v>#N/A</v>
      </c>
      <c r="I47" s="12" t="s">
        <v>135</v>
      </c>
      <c r="J47" s="30">
        <f>+'記入欄'!N63</f>
        <v>0</v>
      </c>
      <c r="K47" s="30" t="e">
        <f t="shared" si="5"/>
        <v>#N/A</v>
      </c>
      <c r="L47" s="30">
        <v>-1</v>
      </c>
      <c r="M47" s="30">
        <f>+'記入欄'!O63</f>
        <v>0</v>
      </c>
      <c r="O47" s="49" t="e">
        <f t="shared" si="7"/>
        <v>#N/A</v>
      </c>
    </row>
    <row r="48" spans="1:15" ht="13.5">
      <c r="A48" s="12" t="s">
        <v>134</v>
      </c>
      <c r="B48" s="30">
        <f>+'記入欄'!C64</f>
        <v>0</v>
      </c>
      <c r="C48" s="30" t="e">
        <f t="shared" si="4"/>
        <v>#N/A</v>
      </c>
      <c r="D48" s="30">
        <v>-1</v>
      </c>
      <c r="E48" s="30">
        <f>+'記入欄'!E64</f>
        <v>0</v>
      </c>
      <c r="G48" s="49" t="e">
        <f t="shared" si="6"/>
        <v>#N/A</v>
      </c>
      <c r="I48" s="12" t="s">
        <v>135</v>
      </c>
      <c r="J48" s="30">
        <f>+'記入欄'!N64</f>
        <v>0</v>
      </c>
      <c r="K48" s="30" t="e">
        <f t="shared" si="5"/>
        <v>#N/A</v>
      </c>
      <c r="L48" s="30">
        <v>-1</v>
      </c>
      <c r="M48" s="30">
        <f>+'記入欄'!O64</f>
        <v>0</v>
      </c>
      <c r="O48" s="49" t="e">
        <f t="shared" si="7"/>
        <v>#N/A</v>
      </c>
    </row>
    <row r="49" spans="1:15" ht="13.5">
      <c r="A49" s="12" t="s">
        <v>134</v>
      </c>
      <c r="B49" s="30">
        <f>+'記入欄'!C65</f>
        <v>0</v>
      </c>
      <c r="C49" s="30" t="e">
        <f t="shared" si="4"/>
        <v>#N/A</v>
      </c>
      <c r="D49" s="30">
        <v>-1</v>
      </c>
      <c r="E49" s="30">
        <f>+'記入欄'!E65</f>
        <v>0</v>
      </c>
      <c r="G49" s="49" t="e">
        <f t="shared" si="6"/>
        <v>#N/A</v>
      </c>
      <c r="I49" s="12" t="s">
        <v>135</v>
      </c>
      <c r="J49" s="30">
        <f>+'記入欄'!N65</f>
        <v>0</v>
      </c>
      <c r="K49" s="30" t="e">
        <f t="shared" si="5"/>
        <v>#N/A</v>
      </c>
      <c r="L49" s="30">
        <v>-1</v>
      </c>
      <c r="M49" s="30">
        <f>+'記入欄'!O65</f>
        <v>0</v>
      </c>
      <c r="O49" s="49" t="e">
        <f t="shared" si="7"/>
        <v>#N/A</v>
      </c>
    </row>
    <row r="50" spans="1:15" ht="13.5">
      <c r="A50" s="12" t="s">
        <v>134</v>
      </c>
      <c r="B50" s="30">
        <f>+'記入欄'!C66</f>
        <v>0</v>
      </c>
      <c r="C50" s="30" t="e">
        <f t="shared" si="4"/>
        <v>#N/A</v>
      </c>
      <c r="D50" s="30">
        <v>-1</v>
      </c>
      <c r="E50" s="30">
        <f>+'記入欄'!E66</f>
        <v>0</v>
      </c>
      <c r="G50" s="49" t="e">
        <f t="shared" si="6"/>
        <v>#N/A</v>
      </c>
      <c r="I50" s="12" t="s">
        <v>135</v>
      </c>
      <c r="J50" s="30">
        <f>+'記入欄'!N66</f>
        <v>0</v>
      </c>
      <c r="K50" s="30" t="e">
        <f t="shared" si="5"/>
        <v>#N/A</v>
      </c>
      <c r="L50" s="30">
        <v>-1</v>
      </c>
      <c r="M50" s="30">
        <f>+'記入欄'!O66</f>
        <v>0</v>
      </c>
      <c r="O50" s="49" t="e">
        <f t="shared" si="7"/>
        <v>#N/A</v>
      </c>
    </row>
    <row r="51" spans="1:15" ht="13.5">
      <c r="A51" s="12" t="s">
        <v>134</v>
      </c>
      <c r="B51" s="30">
        <f>+'記入欄'!C67</f>
        <v>0</v>
      </c>
      <c r="C51" s="30" t="e">
        <f t="shared" si="4"/>
        <v>#N/A</v>
      </c>
      <c r="D51" s="30">
        <v>-1</v>
      </c>
      <c r="E51" s="30">
        <f>+'記入欄'!E67</f>
        <v>0</v>
      </c>
      <c r="G51" s="49" t="e">
        <f t="shared" si="6"/>
        <v>#N/A</v>
      </c>
      <c r="I51" s="12" t="s">
        <v>135</v>
      </c>
      <c r="J51" s="30">
        <f>+'記入欄'!N67</f>
        <v>0</v>
      </c>
      <c r="K51" s="30" t="e">
        <f t="shared" si="5"/>
        <v>#N/A</v>
      </c>
      <c r="L51" s="30">
        <v>-1</v>
      </c>
      <c r="M51" s="30">
        <f>+'記入欄'!O67</f>
        <v>0</v>
      </c>
      <c r="O51" s="49" t="e">
        <f t="shared" si="7"/>
        <v>#N/A</v>
      </c>
    </row>
    <row r="52" spans="1:15" ht="13.5">
      <c r="A52" s="12" t="s">
        <v>134</v>
      </c>
      <c r="B52" s="30">
        <f>+'記入欄'!C68</f>
        <v>0</v>
      </c>
      <c r="C52" s="30" t="e">
        <f t="shared" si="4"/>
        <v>#N/A</v>
      </c>
      <c r="D52" s="30">
        <v>-1</v>
      </c>
      <c r="E52" s="30">
        <f>+'記入欄'!E68</f>
        <v>0</v>
      </c>
      <c r="G52" s="49" t="e">
        <f t="shared" si="6"/>
        <v>#N/A</v>
      </c>
      <c r="I52" s="12" t="s">
        <v>135</v>
      </c>
      <c r="J52" s="30">
        <f>+'記入欄'!N68</f>
        <v>0</v>
      </c>
      <c r="K52" s="30" t="e">
        <f t="shared" si="5"/>
        <v>#N/A</v>
      </c>
      <c r="L52" s="30">
        <v>-1</v>
      </c>
      <c r="M52" s="30">
        <f>+'記入欄'!O68</f>
        <v>0</v>
      </c>
      <c r="O52" s="49" t="e">
        <f t="shared" si="7"/>
        <v>#N/A</v>
      </c>
    </row>
    <row r="53" spans="1:15" ht="13.5">
      <c r="A53" s="12" t="s">
        <v>134</v>
      </c>
      <c r="B53" s="30">
        <f>+'記入欄'!C69</f>
        <v>0</v>
      </c>
      <c r="C53" s="30" t="e">
        <f t="shared" si="4"/>
        <v>#N/A</v>
      </c>
      <c r="D53" s="30">
        <v>-1</v>
      </c>
      <c r="E53" s="30">
        <f>+'記入欄'!E69</f>
        <v>0</v>
      </c>
      <c r="G53" s="49" t="e">
        <f t="shared" si="6"/>
        <v>#N/A</v>
      </c>
      <c r="I53" s="12" t="s">
        <v>135</v>
      </c>
      <c r="J53" s="30">
        <f>+'記入欄'!N69</f>
        <v>0</v>
      </c>
      <c r="K53" s="30" t="e">
        <f t="shared" si="5"/>
        <v>#N/A</v>
      </c>
      <c r="L53" s="30">
        <v>-1</v>
      </c>
      <c r="M53" s="30">
        <f>+'記入欄'!O69</f>
        <v>0</v>
      </c>
      <c r="O53" s="49" t="e">
        <f t="shared" si="7"/>
        <v>#N/A</v>
      </c>
    </row>
    <row r="54" spans="1:15" ht="13.5">
      <c r="A54" s="12" t="s">
        <v>134</v>
      </c>
      <c r="B54" s="30">
        <f>+'記入欄'!C70</f>
        <v>0</v>
      </c>
      <c r="C54" s="30" t="e">
        <f t="shared" si="4"/>
        <v>#N/A</v>
      </c>
      <c r="D54" s="30">
        <v>-1</v>
      </c>
      <c r="E54" s="30">
        <f>+'記入欄'!E70</f>
        <v>0</v>
      </c>
      <c r="G54" s="49" t="e">
        <f t="shared" si="6"/>
        <v>#N/A</v>
      </c>
      <c r="I54" s="12" t="s">
        <v>135</v>
      </c>
      <c r="J54" s="30">
        <f>+'記入欄'!N70</f>
        <v>0</v>
      </c>
      <c r="K54" s="30" t="e">
        <f t="shared" si="5"/>
        <v>#N/A</v>
      </c>
      <c r="L54" s="30">
        <v>-1</v>
      </c>
      <c r="M54" s="30">
        <f>+'記入欄'!O70</f>
        <v>0</v>
      </c>
      <c r="O54" s="49" t="e">
        <f t="shared" si="7"/>
        <v>#N/A</v>
      </c>
    </row>
    <row r="55" spans="1:15" ht="13.5">
      <c r="A55" s="12" t="s">
        <v>134</v>
      </c>
      <c r="B55" s="30">
        <f>+'記入欄'!C71</f>
        <v>0</v>
      </c>
      <c r="C55" s="30" t="e">
        <f t="shared" si="4"/>
        <v>#N/A</v>
      </c>
      <c r="D55" s="30">
        <v>-1</v>
      </c>
      <c r="E55" s="30">
        <f>+'記入欄'!E71</f>
        <v>0</v>
      </c>
      <c r="G55" s="49" t="e">
        <f t="shared" si="6"/>
        <v>#N/A</v>
      </c>
      <c r="I55" s="12" t="s">
        <v>135</v>
      </c>
      <c r="J55" s="30">
        <f>+'記入欄'!N71</f>
        <v>0</v>
      </c>
      <c r="K55" s="30" t="e">
        <f t="shared" si="5"/>
        <v>#N/A</v>
      </c>
      <c r="L55" s="30">
        <v>-1</v>
      </c>
      <c r="M55" s="30">
        <f>+'記入欄'!O71</f>
        <v>0</v>
      </c>
      <c r="O55" s="49" t="e">
        <f t="shared" si="7"/>
        <v>#N/A</v>
      </c>
    </row>
    <row r="56" spans="1:15" ht="13.5">
      <c r="A56" s="12" t="s">
        <v>134</v>
      </c>
      <c r="B56" s="30">
        <f>+'記入欄'!C72</f>
        <v>0</v>
      </c>
      <c r="C56" s="30" t="e">
        <f t="shared" si="4"/>
        <v>#N/A</v>
      </c>
      <c r="D56" s="30">
        <v>-1</v>
      </c>
      <c r="E56" s="30">
        <f>+'記入欄'!E72</f>
        <v>0</v>
      </c>
      <c r="G56" s="49" t="e">
        <f t="shared" si="6"/>
        <v>#N/A</v>
      </c>
      <c r="I56" s="12" t="s">
        <v>135</v>
      </c>
      <c r="J56" s="30">
        <f>+'記入欄'!N72</f>
        <v>0</v>
      </c>
      <c r="K56" s="30" t="e">
        <f t="shared" si="5"/>
        <v>#N/A</v>
      </c>
      <c r="L56" s="30">
        <v>-1</v>
      </c>
      <c r="M56" s="30">
        <f>+'記入欄'!O72</f>
        <v>0</v>
      </c>
      <c r="O56" s="49" t="e">
        <f t="shared" si="7"/>
        <v>#N/A</v>
      </c>
    </row>
    <row r="57" spans="1:15" ht="13.5">
      <c r="A57" s="12" t="s">
        <v>134</v>
      </c>
      <c r="B57" s="30">
        <f>+'記入欄'!C73</f>
        <v>0</v>
      </c>
      <c r="C57" s="30" t="e">
        <f t="shared" si="4"/>
        <v>#N/A</v>
      </c>
      <c r="D57" s="30">
        <v>-1</v>
      </c>
      <c r="E57" s="30">
        <f>+'記入欄'!E73</f>
        <v>0</v>
      </c>
      <c r="G57" s="49" t="e">
        <f t="shared" si="6"/>
        <v>#N/A</v>
      </c>
      <c r="I57" s="12" t="s">
        <v>135</v>
      </c>
      <c r="J57" s="30">
        <f>+'記入欄'!N73</f>
        <v>0</v>
      </c>
      <c r="K57" s="30" t="e">
        <f t="shared" si="5"/>
        <v>#N/A</v>
      </c>
      <c r="L57" s="30">
        <v>-1</v>
      </c>
      <c r="M57" s="30">
        <f>+'記入欄'!O73</f>
        <v>0</v>
      </c>
      <c r="O57" s="49" t="e">
        <f t="shared" si="7"/>
        <v>#N/A</v>
      </c>
    </row>
    <row r="58" spans="1:15" ht="13.5">
      <c r="A58" s="12" t="s">
        <v>134</v>
      </c>
      <c r="B58" s="30">
        <f>+'記入欄'!C74</f>
        <v>0</v>
      </c>
      <c r="C58" s="30" t="e">
        <f t="shared" si="4"/>
        <v>#N/A</v>
      </c>
      <c r="D58" s="30">
        <v>-1</v>
      </c>
      <c r="E58" s="30">
        <f>+'記入欄'!E74</f>
        <v>0</v>
      </c>
      <c r="G58" s="49" t="e">
        <f t="shared" si="6"/>
        <v>#N/A</v>
      </c>
      <c r="I58" s="12" t="s">
        <v>135</v>
      </c>
      <c r="J58" s="30">
        <f>+'記入欄'!N74</f>
        <v>0</v>
      </c>
      <c r="K58" s="30" t="e">
        <f t="shared" si="5"/>
        <v>#N/A</v>
      </c>
      <c r="L58" s="30">
        <v>-1</v>
      </c>
      <c r="M58" s="30">
        <f>+'記入欄'!O74</f>
        <v>0</v>
      </c>
      <c r="O58" s="49" t="e">
        <f t="shared" si="7"/>
        <v>#N/A</v>
      </c>
    </row>
    <row r="59" spans="1:15" ht="13.5">
      <c r="A59" s="12" t="s">
        <v>134</v>
      </c>
      <c r="B59" s="30">
        <f>+'記入欄'!C75</f>
        <v>0</v>
      </c>
      <c r="C59" s="30" t="e">
        <f t="shared" si="4"/>
        <v>#N/A</v>
      </c>
      <c r="D59" s="30">
        <v>-1</v>
      </c>
      <c r="E59" s="30">
        <f>+'記入欄'!E75</f>
        <v>0</v>
      </c>
      <c r="G59" s="49" t="e">
        <f t="shared" si="6"/>
        <v>#N/A</v>
      </c>
      <c r="I59" s="12" t="s">
        <v>135</v>
      </c>
      <c r="J59" s="30">
        <f>+'記入欄'!N75</f>
        <v>0</v>
      </c>
      <c r="K59" s="30" t="e">
        <f t="shared" si="5"/>
        <v>#N/A</v>
      </c>
      <c r="L59" s="30">
        <v>-1</v>
      </c>
      <c r="M59" s="30">
        <f>+'記入欄'!O75</f>
        <v>0</v>
      </c>
      <c r="O59" s="49" t="e">
        <f t="shared" si="7"/>
        <v>#N/A</v>
      </c>
    </row>
    <row r="60" spans="1:15" ht="13.5">
      <c r="A60" s="12" t="s">
        <v>134</v>
      </c>
      <c r="B60" s="30">
        <f>+'記入欄'!C76</f>
        <v>0</v>
      </c>
      <c r="C60" s="30" t="e">
        <f t="shared" si="4"/>
        <v>#N/A</v>
      </c>
      <c r="D60" s="30">
        <v>-1</v>
      </c>
      <c r="E60" s="30">
        <f>+'記入欄'!E76</f>
        <v>0</v>
      </c>
      <c r="G60" s="49" t="e">
        <f t="shared" si="6"/>
        <v>#N/A</v>
      </c>
      <c r="I60" s="12" t="s">
        <v>135</v>
      </c>
      <c r="J60" s="30">
        <f>+'記入欄'!N76</f>
        <v>0</v>
      </c>
      <c r="K60" s="30" t="e">
        <f t="shared" si="5"/>
        <v>#N/A</v>
      </c>
      <c r="L60" s="30">
        <v>-1</v>
      </c>
      <c r="M60" s="30">
        <f>+'記入欄'!O76</f>
        <v>0</v>
      </c>
      <c r="O60" s="49" t="e">
        <f t="shared" si="7"/>
        <v>#N/A</v>
      </c>
    </row>
    <row r="61" spans="1:15" ht="13.5">
      <c r="A61" s="12" t="s">
        <v>134</v>
      </c>
      <c r="B61" s="30">
        <f>+'記入欄'!C77</f>
        <v>0</v>
      </c>
      <c r="C61" s="30" t="e">
        <f t="shared" si="4"/>
        <v>#N/A</v>
      </c>
      <c r="D61" s="30">
        <v>-1</v>
      </c>
      <c r="E61" s="30">
        <f>+'記入欄'!E77</f>
        <v>0</v>
      </c>
      <c r="G61" s="49" t="e">
        <f t="shared" si="6"/>
        <v>#N/A</v>
      </c>
      <c r="I61" s="12" t="s">
        <v>135</v>
      </c>
      <c r="J61" s="30">
        <f>+'記入欄'!N77</f>
        <v>0</v>
      </c>
      <c r="K61" s="30" t="e">
        <f t="shared" si="5"/>
        <v>#N/A</v>
      </c>
      <c r="L61" s="30">
        <v>-1</v>
      </c>
      <c r="M61" s="30">
        <f>+'記入欄'!O77</f>
        <v>0</v>
      </c>
      <c r="O61" s="49" t="e">
        <f t="shared" si="7"/>
        <v>#N/A</v>
      </c>
    </row>
    <row r="62" spans="1:15" ht="13.5">
      <c r="A62" s="12" t="s">
        <v>134</v>
      </c>
      <c r="B62" s="30">
        <f>+'記入欄'!C78</f>
        <v>0</v>
      </c>
      <c r="C62" s="30" t="e">
        <f t="shared" si="4"/>
        <v>#N/A</v>
      </c>
      <c r="D62" s="30">
        <v>-1</v>
      </c>
      <c r="E62" s="30">
        <f>+'記入欄'!E78</f>
        <v>0</v>
      </c>
      <c r="G62" s="49" t="e">
        <f t="shared" si="6"/>
        <v>#N/A</v>
      </c>
      <c r="I62" s="12" t="s">
        <v>135</v>
      </c>
      <c r="J62" s="30">
        <f>+'記入欄'!N78</f>
        <v>0</v>
      </c>
      <c r="K62" s="30" t="e">
        <f t="shared" si="5"/>
        <v>#N/A</v>
      </c>
      <c r="L62" s="30">
        <v>-1</v>
      </c>
      <c r="M62" s="30">
        <f>+'記入欄'!O78</f>
        <v>0</v>
      </c>
      <c r="O62" s="49" t="e">
        <f t="shared" si="7"/>
        <v>#N/A</v>
      </c>
    </row>
    <row r="63" spans="1:15" ht="13.5">
      <c r="A63" s="12" t="s">
        <v>134</v>
      </c>
      <c r="B63" s="30">
        <f>+'記入欄'!C79</f>
        <v>0</v>
      </c>
      <c r="C63" s="30" t="e">
        <f t="shared" si="4"/>
        <v>#N/A</v>
      </c>
      <c r="D63" s="30">
        <v>-1</v>
      </c>
      <c r="E63" s="30">
        <f>+'記入欄'!E79</f>
        <v>0</v>
      </c>
      <c r="G63" s="49" t="e">
        <f t="shared" si="6"/>
        <v>#N/A</v>
      </c>
      <c r="I63" s="12" t="s">
        <v>135</v>
      </c>
      <c r="J63" s="30">
        <f>+'記入欄'!N79</f>
        <v>0</v>
      </c>
      <c r="K63" s="30" t="e">
        <f t="shared" si="5"/>
        <v>#N/A</v>
      </c>
      <c r="L63" s="30">
        <v>-1</v>
      </c>
      <c r="M63" s="30">
        <f>+'記入欄'!O79</f>
        <v>0</v>
      </c>
      <c r="O63" s="49" t="e">
        <f t="shared" si="7"/>
        <v>#N/A</v>
      </c>
    </row>
    <row r="64" spans="1:15" ht="13.5">
      <c r="A64" s="12" t="s">
        <v>134</v>
      </c>
      <c r="B64" s="30">
        <f>+'記入欄'!C80</f>
        <v>0</v>
      </c>
      <c r="C64" s="30" t="e">
        <f t="shared" si="4"/>
        <v>#N/A</v>
      </c>
      <c r="D64" s="30">
        <v>-1</v>
      </c>
      <c r="E64" s="30">
        <f>+'記入欄'!E80</f>
        <v>0</v>
      </c>
      <c r="G64" s="49" t="e">
        <f t="shared" si="6"/>
        <v>#N/A</v>
      </c>
      <c r="I64" s="12" t="s">
        <v>135</v>
      </c>
      <c r="J64" s="30">
        <f>+'記入欄'!N80</f>
        <v>0</v>
      </c>
      <c r="K64" s="30" t="e">
        <f t="shared" si="5"/>
        <v>#N/A</v>
      </c>
      <c r="L64" s="30">
        <v>-1</v>
      </c>
      <c r="M64" s="30">
        <f>+'記入欄'!O80</f>
        <v>0</v>
      </c>
      <c r="O64" s="49" t="e">
        <f t="shared" si="7"/>
        <v>#N/A</v>
      </c>
    </row>
    <row r="65" spans="1:15" ht="13.5">
      <c r="A65" s="12" t="s">
        <v>134</v>
      </c>
      <c r="B65" s="30">
        <f>+'記入欄'!C81</f>
        <v>0</v>
      </c>
      <c r="C65" s="30" t="e">
        <f t="shared" si="4"/>
        <v>#N/A</v>
      </c>
      <c r="D65" s="30">
        <v>-1</v>
      </c>
      <c r="E65" s="30">
        <f>+'記入欄'!E81</f>
        <v>0</v>
      </c>
      <c r="G65" s="49" t="e">
        <f t="shared" si="6"/>
        <v>#N/A</v>
      </c>
      <c r="I65" s="12" t="s">
        <v>135</v>
      </c>
      <c r="J65" s="30">
        <f>+'記入欄'!N81</f>
        <v>0</v>
      </c>
      <c r="K65" s="30" t="e">
        <f t="shared" si="5"/>
        <v>#N/A</v>
      </c>
      <c r="L65" s="30">
        <v>-1</v>
      </c>
      <c r="M65" s="30">
        <f>+'記入欄'!O81</f>
        <v>0</v>
      </c>
      <c r="O65" s="49" t="e">
        <f t="shared" si="7"/>
        <v>#N/A</v>
      </c>
    </row>
    <row r="66" spans="1:15" ht="13.5">
      <c r="A66" s="12" t="s">
        <v>134</v>
      </c>
      <c r="B66" s="30">
        <f>+'記入欄'!C82</f>
        <v>0</v>
      </c>
      <c r="C66" s="30" t="e">
        <f t="shared" si="4"/>
        <v>#N/A</v>
      </c>
      <c r="D66" s="30">
        <v>-1</v>
      </c>
      <c r="E66" s="30">
        <f>+'記入欄'!E82</f>
        <v>0</v>
      </c>
      <c r="G66" s="49" t="e">
        <f t="shared" si="6"/>
        <v>#N/A</v>
      </c>
      <c r="I66" s="12" t="s">
        <v>135</v>
      </c>
      <c r="J66" s="30">
        <f>+'記入欄'!N82</f>
        <v>0</v>
      </c>
      <c r="K66" s="30" t="e">
        <f t="shared" si="5"/>
        <v>#N/A</v>
      </c>
      <c r="L66" s="30">
        <v>-1</v>
      </c>
      <c r="M66" s="30">
        <f>+'記入欄'!O82</f>
        <v>0</v>
      </c>
      <c r="O66" s="49" t="e">
        <f t="shared" si="7"/>
        <v>#N/A</v>
      </c>
    </row>
  </sheetData>
  <sheetProtection password="CC41" sheet="1"/>
  <mergeCells count="5">
    <mergeCell ref="G5:H5"/>
    <mergeCell ref="G36:H36"/>
    <mergeCell ref="O5:P5"/>
    <mergeCell ref="O36:P36"/>
    <mergeCell ref="A3:B3"/>
  </mergeCells>
  <printOptions/>
  <pageMargins left="0.787" right="0.787" top="0.984" bottom="0.984" header="0.512" footer="0.512"/>
  <pageSetup horizontalDpi="600" verticalDpi="600" orientation="portrait" paperSize="13" r:id="rId1"/>
</worksheet>
</file>

<file path=xl/worksheets/sheet2.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A1" sqref="A1"/>
    </sheetView>
  </sheetViews>
  <sheetFormatPr defaultColWidth="10.59765625" defaultRowHeight="15"/>
  <cols>
    <col min="1" max="5" width="10.59765625" style="1" customWidth="1"/>
    <col min="6" max="6" width="5.5" style="1" customWidth="1"/>
    <col min="7" max="16384" width="10.59765625" style="1" customWidth="1"/>
  </cols>
  <sheetData>
    <row r="1" spans="1:6" ht="27.75">
      <c r="A1" s="7" t="s">
        <v>65</v>
      </c>
      <c r="B1" s="7"/>
      <c r="C1" s="7"/>
      <c r="D1" s="7"/>
      <c r="E1" s="7"/>
      <c r="F1" s="7"/>
    </row>
    <row r="2" spans="1:5" ht="9.75" customHeight="1">
      <c r="A2" s="3"/>
      <c r="C2" s="3"/>
      <c r="D2" s="3"/>
      <c r="E2" s="3"/>
    </row>
    <row r="3" spans="1:5" ht="21" customHeight="1">
      <c r="A3" s="5" t="s">
        <v>13</v>
      </c>
      <c r="C3" s="3"/>
      <c r="D3" s="3"/>
      <c r="E3" s="3"/>
    </row>
    <row r="4" spans="1:5" ht="15" customHeight="1">
      <c r="A4" s="3"/>
      <c r="C4" s="3"/>
      <c r="D4" s="3"/>
      <c r="E4" s="3"/>
    </row>
    <row r="5" spans="1:5" ht="17.25" customHeight="1">
      <c r="A5" s="5" t="s">
        <v>143</v>
      </c>
      <c r="C5" s="3"/>
      <c r="D5" s="3"/>
      <c r="E5" s="3"/>
    </row>
    <row r="6" spans="1:5" ht="17.25" customHeight="1">
      <c r="A6" s="5" t="s">
        <v>18</v>
      </c>
      <c r="C6" s="3"/>
      <c r="D6" s="3"/>
      <c r="E6" s="3"/>
    </row>
    <row r="7" spans="1:5" ht="17.25" customHeight="1">
      <c r="A7" s="5" t="s">
        <v>3</v>
      </c>
      <c r="C7" s="3"/>
      <c r="D7" s="3"/>
      <c r="E7" s="3"/>
    </row>
    <row r="8" spans="1:5" ht="17.25" customHeight="1">
      <c r="A8" s="6" t="s">
        <v>1</v>
      </c>
      <c r="C8" s="3"/>
      <c r="D8" s="3"/>
      <c r="E8" s="3"/>
    </row>
    <row r="9" spans="1:5" ht="17.25" customHeight="1">
      <c r="A9" s="5" t="s">
        <v>2</v>
      </c>
      <c r="C9" s="3"/>
      <c r="D9" s="3"/>
      <c r="E9" s="3"/>
    </row>
    <row r="10" spans="1:5" ht="17.25" customHeight="1">
      <c r="A10" s="5" t="s">
        <v>144</v>
      </c>
      <c r="C10" s="3"/>
      <c r="D10" s="3"/>
      <c r="E10" s="3"/>
    </row>
    <row r="11" spans="1:5" ht="15" customHeight="1">
      <c r="A11" s="5"/>
      <c r="C11" s="3"/>
      <c r="D11" s="3"/>
      <c r="E11" s="3"/>
    </row>
    <row r="12" ht="16.5">
      <c r="A12" s="2" t="s">
        <v>9</v>
      </c>
    </row>
    <row r="13" ht="16.5">
      <c r="A13" s="2" t="s">
        <v>1202</v>
      </c>
    </row>
    <row r="14" ht="16.5">
      <c r="A14" s="109" t="s">
        <v>1203</v>
      </c>
    </row>
    <row r="15" ht="16.5">
      <c r="A15" s="109" t="s">
        <v>2048</v>
      </c>
    </row>
    <row r="16" ht="16.5">
      <c r="A16" s="2"/>
    </row>
    <row r="17" ht="9.75" customHeight="1">
      <c r="A17" s="2"/>
    </row>
    <row r="18" ht="16.5">
      <c r="A18" s="2" t="s">
        <v>2142</v>
      </c>
    </row>
    <row r="19" ht="16.5">
      <c r="A19" s="2" t="s">
        <v>64</v>
      </c>
    </row>
    <row r="20" ht="16.5">
      <c r="A20" s="2" t="s">
        <v>2143</v>
      </c>
    </row>
    <row r="21" ht="16.5">
      <c r="A21" s="2" t="s">
        <v>4</v>
      </c>
    </row>
    <row r="22" ht="16.5">
      <c r="A22" s="2" t="s">
        <v>5</v>
      </c>
    </row>
    <row r="23" ht="16.5">
      <c r="A23" s="2" t="s">
        <v>6</v>
      </c>
    </row>
    <row r="24" ht="16.5">
      <c r="A24" s="2" t="s">
        <v>39</v>
      </c>
    </row>
    <row r="25" ht="16.5">
      <c r="A25" s="2" t="s">
        <v>7</v>
      </c>
    </row>
    <row r="26" ht="16.5">
      <c r="A26" s="2" t="s">
        <v>8</v>
      </c>
    </row>
    <row r="27" ht="16.5">
      <c r="A27" s="2" t="s">
        <v>35</v>
      </c>
    </row>
    <row r="28" ht="16.5">
      <c r="A28" s="2" t="s">
        <v>32</v>
      </c>
    </row>
    <row r="29" ht="9.75" customHeight="1">
      <c r="A29" s="2"/>
    </row>
    <row r="30" ht="16.5">
      <c r="A30" s="2" t="s">
        <v>1191</v>
      </c>
    </row>
    <row r="31" ht="16.5">
      <c r="A31" s="2" t="s">
        <v>2049</v>
      </c>
    </row>
    <row r="32" ht="16.5">
      <c r="A32" s="2" t="s">
        <v>1192</v>
      </c>
    </row>
    <row r="33" ht="17.25" customHeight="1">
      <c r="A33" s="2" t="s">
        <v>19</v>
      </c>
    </row>
    <row r="34" ht="17.25" customHeight="1">
      <c r="A34" s="2" t="s">
        <v>20</v>
      </c>
    </row>
    <row r="35" ht="17.25" customHeight="1">
      <c r="A35" s="2" t="s">
        <v>2337</v>
      </c>
    </row>
    <row r="36" ht="17.25" customHeight="1">
      <c r="A36" s="2" t="s">
        <v>2338</v>
      </c>
    </row>
    <row r="37" ht="10.5" customHeight="1">
      <c r="A37" s="2"/>
    </row>
    <row r="38" ht="16.5">
      <c r="A38" s="2" t="s">
        <v>137</v>
      </c>
    </row>
    <row r="39" ht="16.5">
      <c r="A39" s="2" t="s">
        <v>2050</v>
      </c>
    </row>
    <row r="40" ht="16.5">
      <c r="A40" s="2" t="s">
        <v>139</v>
      </c>
    </row>
    <row r="41" ht="16.5">
      <c r="A41" s="2" t="s">
        <v>138</v>
      </c>
    </row>
    <row r="42" ht="9.75" customHeight="1">
      <c r="A42" s="2"/>
    </row>
    <row r="43" ht="16.5">
      <c r="A43" s="2" t="s">
        <v>127</v>
      </c>
    </row>
    <row r="44" ht="16.5">
      <c r="A44" s="2" t="s">
        <v>1190</v>
      </c>
    </row>
    <row r="45" ht="30.75" customHeight="1"/>
    <row r="46" s="2" customFormat="1" ht="16.5">
      <c r="D46" s="2" t="s">
        <v>10</v>
      </c>
    </row>
    <row r="48" ht="13.5">
      <c r="B48" s="1" t="s">
        <v>2051</v>
      </c>
    </row>
    <row r="49" ht="13.5">
      <c r="B49" s="1" t="s">
        <v>2052</v>
      </c>
    </row>
  </sheetData>
  <sheetProtection password="CC41" sheet="1"/>
  <printOptions horizontalCentered="1" verticalCentered="1"/>
  <pageMargins left="0" right="0" top="0.1968503937007874" bottom="0.1968503937007874"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BZ240"/>
  <sheetViews>
    <sheetView zoomScale="80" zoomScaleNormal="80" zoomScalePageLayoutView="0" workbookViewId="0" topLeftCell="A1">
      <selection activeCell="C2" sqref="C2:D2"/>
    </sheetView>
  </sheetViews>
  <sheetFormatPr defaultColWidth="10.59765625" defaultRowHeight="15"/>
  <cols>
    <col min="1" max="1" width="3.19921875" style="11" customWidth="1"/>
    <col min="2" max="2" width="22.09765625" style="11" customWidth="1"/>
    <col min="3" max="3" width="13.69921875" style="11" customWidth="1"/>
    <col min="4" max="4" width="4.19921875" style="11" customWidth="1"/>
    <col min="5" max="5" width="13.69921875" style="11" customWidth="1"/>
    <col min="6" max="6" width="4.19921875" style="11" customWidth="1"/>
    <col min="7" max="7" width="6.796875" style="11" bestFit="1" customWidth="1"/>
    <col min="8" max="8" width="6.796875" style="11" customWidth="1"/>
    <col min="9" max="9" width="11.09765625" style="11" customWidth="1"/>
    <col min="10" max="10" width="13.69921875" style="11" customWidth="1"/>
    <col min="11" max="11" width="3" style="11" customWidth="1"/>
    <col min="12" max="12" width="14" style="11" customWidth="1"/>
    <col min="13" max="13" width="7.19921875" style="11" customWidth="1"/>
    <col min="14" max="15" width="18" style="11" customWidth="1"/>
    <col min="16" max="16" width="6.796875" style="11" customWidth="1"/>
    <col min="17" max="17" width="18" style="11" customWidth="1"/>
    <col min="18" max="18" width="13.69921875" style="11" customWidth="1"/>
    <col min="19" max="67" width="10.59765625" style="11" customWidth="1"/>
    <col min="68" max="68" width="7.296875" style="11" bestFit="1" customWidth="1"/>
    <col min="69" max="69" width="6.19921875" style="11" bestFit="1" customWidth="1"/>
    <col min="70" max="70" width="10.59765625" style="11" customWidth="1"/>
    <col min="71" max="71" width="15.5" style="11" bestFit="1" customWidth="1"/>
    <col min="72" max="72" width="25.19921875" style="11" bestFit="1" customWidth="1"/>
    <col min="73" max="73" width="40.09765625" style="11" bestFit="1" customWidth="1"/>
    <col min="74" max="74" width="20.5" style="11" bestFit="1" customWidth="1"/>
    <col min="75" max="75" width="10.59765625" style="11" customWidth="1"/>
    <col min="76" max="76" width="40.09765625" style="11" bestFit="1" customWidth="1"/>
    <col min="77" max="78" width="15.5" style="11" bestFit="1" customWidth="1"/>
    <col min="79" max="16384" width="10.59765625" style="11" customWidth="1"/>
  </cols>
  <sheetData>
    <row r="1" spans="1:2" s="4" customFormat="1" ht="28.5" thickBot="1">
      <c r="A1" s="218" t="s">
        <v>0</v>
      </c>
      <c r="B1" s="218"/>
    </row>
    <row r="2" spans="1:78" s="4" customFormat="1" ht="19.5" customHeight="1" thickBot="1">
      <c r="A2" s="106"/>
      <c r="B2" s="21" t="s">
        <v>234</v>
      </c>
      <c r="C2" s="227"/>
      <c r="D2" s="228"/>
      <c r="E2" s="11" t="s">
        <v>2043</v>
      </c>
      <c r="R2" s="107" t="e">
        <f>VLOOKUP($C$3,$BT$2:$BZ$240,2,FALSE)</f>
        <v>#N/A</v>
      </c>
      <c r="Y2" s="124" t="s">
        <v>978</v>
      </c>
      <c r="Z2" s="2" t="s">
        <v>979</v>
      </c>
      <c r="AA2" s="2" t="s">
        <v>980</v>
      </c>
      <c r="AB2" s="2" t="s">
        <v>981</v>
      </c>
      <c r="AC2" s="2" t="s">
        <v>982</v>
      </c>
      <c r="AD2" s="2" t="s">
        <v>983</v>
      </c>
      <c r="AE2" s="2" t="s">
        <v>984</v>
      </c>
      <c r="AF2" s="2" t="s">
        <v>985</v>
      </c>
      <c r="AG2" s="2" t="s">
        <v>986</v>
      </c>
      <c r="AH2" s="2" t="s">
        <v>987</v>
      </c>
      <c r="AI2" s="2" t="s">
        <v>988</v>
      </c>
      <c r="AJ2" s="2" t="s">
        <v>989</v>
      </c>
      <c r="AK2" s="2" t="s">
        <v>990</v>
      </c>
      <c r="AL2" s="2" t="s">
        <v>991</v>
      </c>
      <c r="AM2" s="2" t="s">
        <v>992</v>
      </c>
      <c r="AN2" s="2" t="s">
        <v>993</v>
      </c>
      <c r="AO2" s="2" t="s">
        <v>994</v>
      </c>
      <c r="AP2" s="2" t="s">
        <v>995</v>
      </c>
      <c r="AQ2" s="2" t="s">
        <v>996</v>
      </c>
      <c r="AR2" s="2" t="s">
        <v>997</v>
      </c>
      <c r="AS2" s="2" t="s">
        <v>998</v>
      </c>
      <c r="AT2" s="2" t="s">
        <v>1208</v>
      </c>
      <c r="AU2" s="2" t="s">
        <v>999</v>
      </c>
      <c r="AV2" s="2" t="s">
        <v>1000</v>
      </c>
      <c r="AW2" s="2" t="s">
        <v>1001</v>
      </c>
      <c r="AX2" s="2" t="s">
        <v>1002</v>
      </c>
      <c r="AY2" s="2" t="s">
        <v>1003</v>
      </c>
      <c r="AZ2" s="2" t="s">
        <v>1004</v>
      </c>
      <c r="BA2" s="2" t="s">
        <v>1005</v>
      </c>
      <c r="BB2" s="2" t="s">
        <v>1006</v>
      </c>
      <c r="BC2" s="2" t="s">
        <v>2155</v>
      </c>
      <c r="BD2" s="2" t="s">
        <v>1007</v>
      </c>
      <c r="BE2" s="2" t="s">
        <v>1007</v>
      </c>
      <c r="BF2" s="2" t="s">
        <v>1008</v>
      </c>
      <c r="BG2" s="2" t="s">
        <v>1009</v>
      </c>
      <c r="BH2" s="2" t="s">
        <v>1010</v>
      </c>
      <c r="BI2" s="2" t="s">
        <v>1011</v>
      </c>
      <c r="BJ2" s="2"/>
      <c r="BK2" s="2"/>
      <c r="BL2" s="2"/>
      <c r="BM2" s="2"/>
      <c r="BN2" s="2"/>
      <c r="BO2" s="125" t="s">
        <v>1228</v>
      </c>
      <c r="BP2" s="126" t="s">
        <v>1229</v>
      </c>
      <c r="BQ2" s="127" t="s">
        <v>1230</v>
      </c>
      <c r="BR2" s="127" t="s">
        <v>145</v>
      </c>
      <c r="BS2" s="128" t="s">
        <v>1231</v>
      </c>
      <c r="BT2" s="128" t="str">
        <f aca="true" t="shared" si="0" ref="BT2:BT30">+BR2&amp;BS2&amp;"中学校"</f>
        <v>さいたま市立岸中学校</v>
      </c>
      <c r="BU2" s="128" t="s">
        <v>822</v>
      </c>
      <c r="BV2" s="127" t="s">
        <v>146</v>
      </c>
      <c r="BW2" s="129" t="s">
        <v>147</v>
      </c>
      <c r="BX2" s="130" t="s">
        <v>1232</v>
      </c>
      <c r="BY2" s="131" t="s">
        <v>1233</v>
      </c>
      <c r="BZ2" s="100" t="s">
        <v>1233</v>
      </c>
    </row>
    <row r="3" spans="2:78" s="4" customFormat="1" ht="19.5" customHeight="1" thickTop="1">
      <c r="B3" s="21" t="s">
        <v>38</v>
      </c>
      <c r="C3" s="222"/>
      <c r="D3" s="223"/>
      <c r="E3" s="223"/>
      <c r="F3" s="223"/>
      <c r="G3" s="223"/>
      <c r="H3" s="224"/>
      <c r="L3" s="22" t="s">
        <v>43</v>
      </c>
      <c r="M3" s="23"/>
      <c r="N3" s="23"/>
      <c r="O3" s="23"/>
      <c r="P3" s="23"/>
      <c r="Q3" s="24"/>
      <c r="R3" s="25"/>
      <c r="S3" s="10"/>
      <c r="T3" s="8"/>
      <c r="Y3" s="132" t="s">
        <v>1219</v>
      </c>
      <c r="Z3" s="2" t="s">
        <v>1012</v>
      </c>
      <c r="AA3" s="2" t="s">
        <v>1013</v>
      </c>
      <c r="AB3" s="2" t="s">
        <v>1014</v>
      </c>
      <c r="AC3" s="2" t="s">
        <v>1015</v>
      </c>
      <c r="AD3" s="2" t="s">
        <v>1016</v>
      </c>
      <c r="AE3" s="2" t="s">
        <v>1017</v>
      </c>
      <c r="AF3" s="2" t="s">
        <v>1018</v>
      </c>
      <c r="AG3" s="2" t="s">
        <v>1019</v>
      </c>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133" t="s">
        <v>1234</v>
      </c>
      <c r="BP3" s="134" t="s">
        <v>1235</v>
      </c>
      <c r="BQ3" s="135" t="s">
        <v>1230</v>
      </c>
      <c r="BR3" s="135" t="s">
        <v>145</v>
      </c>
      <c r="BS3" s="136" t="s">
        <v>148</v>
      </c>
      <c r="BT3" s="136" t="str">
        <f t="shared" si="0"/>
        <v>さいたま市立常盤中学校</v>
      </c>
      <c r="BU3" s="136" t="s">
        <v>823</v>
      </c>
      <c r="BV3" s="135" t="s">
        <v>149</v>
      </c>
      <c r="BW3" s="137" t="s">
        <v>150</v>
      </c>
      <c r="BX3" s="138" t="s">
        <v>1236</v>
      </c>
      <c r="BY3" s="139" t="s">
        <v>1237</v>
      </c>
      <c r="BZ3" s="101" t="s">
        <v>1237</v>
      </c>
    </row>
    <row r="4" spans="2:78" s="4" customFormat="1" ht="19.5" customHeight="1">
      <c r="B4" s="4" t="s">
        <v>37</v>
      </c>
      <c r="C4" s="229" t="e">
        <f>VLOOKUP($C$3,$BT$2:$BZ$240,4,FALSE)</f>
        <v>#N/A</v>
      </c>
      <c r="D4" s="230"/>
      <c r="E4" s="230"/>
      <c r="F4" s="230"/>
      <c r="G4" s="230"/>
      <c r="H4" s="231"/>
      <c r="L4" s="25" t="s">
        <v>42</v>
      </c>
      <c r="M4" s="10"/>
      <c r="N4" s="10"/>
      <c r="O4" s="10"/>
      <c r="P4" s="10"/>
      <c r="Q4" s="26"/>
      <c r="R4" s="25"/>
      <c r="S4" s="10"/>
      <c r="Y4" s="132" t="s">
        <v>1220</v>
      </c>
      <c r="Z4" s="2" t="s">
        <v>2134</v>
      </c>
      <c r="AA4" s="2" t="s">
        <v>2135</v>
      </c>
      <c r="AB4" s="2" t="s">
        <v>1020</v>
      </c>
      <c r="AC4" s="2" t="s">
        <v>1021</v>
      </c>
      <c r="AD4" s="2" t="s">
        <v>1022</v>
      </c>
      <c r="AE4" s="2" t="s">
        <v>2154</v>
      </c>
      <c r="AF4" s="2" t="s">
        <v>1023</v>
      </c>
      <c r="AG4" s="2" t="s">
        <v>1024</v>
      </c>
      <c r="AH4" s="2" t="s">
        <v>1025</v>
      </c>
      <c r="AI4" s="2" t="s">
        <v>1026</v>
      </c>
      <c r="AJ4" s="2" t="s">
        <v>1027</v>
      </c>
      <c r="AK4" s="2" t="s">
        <v>1028</v>
      </c>
      <c r="AL4" s="2" t="s">
        <v>1029</v>
      </c>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133" t="s">
        <v>1238</v>
      </c>
      <c r="BP4" s="134" t="s">
        <v>658</v>
      </c>
      <c r="BQ4" s="135" t="s">
        <v>1230</v>
      </c>
      <c r="BR4" s="135" t="s">
        <v>145</v>
      </c>
      <c r="BS4" s="136" t="s">
        <v>151</v>
      </c>
      <c r="BT4" s="136" t="str">
        <f t="shared" si="0"/>
        <v>さいたま市立木崎中学校</v>
      </c>
      <c r="BU4" s="136" t="s">
        <v>824</v>
      </c>
      <c r="BV4" s="135" t="s">
        <v>152</v>
      </c>
      <c r="BW4" s="137" t="s">
        <v>153</v>
      </c>
      <c r="BX4" s="138" t="s">
        <v>1239</v>
      </c>
      <c r="BY4" s="139" t="s">
        <v>1240</v>
      </c>
      <c r="BZ4" s="101" t="s">
        <v>1240</v>
      </c>
    </row>
    <row r="5" spans="2:78" s="4" customFormat="1" ht="19.5" customHeight="1">
      <c r="B5" s="4" t="s">
        <v>11</v>
      </c>
      <c r="C5" s="229" t="e">
        <f>VLOOKUP($C$3,$BT$2:$BZ$240,5,FALSE)</f>
        <v>#N/A</v>
      </c>
      <c r="D5" s="230"/>
      <c r="E5" s="230"/>
      <c r="F5" s="230"/>
      <c r="G5" s="230"/>
      <c r="H5" s="231"/>
      <c r="L5" s="25" t="s">
        <v>6</v>
      </c>
      <c r="M5" s="10"/>
      <c r="N5" s="10"/>
      <c r="O5" s="10"/>
      <c r="P5" s="10"/>
      <c r="Q5" s="26"/>
      <c r="Y5" s="132" t="s">
        <v>1221</v>
      </c>
      <c r="Z5" s="2" t="s">
        <v>1030</v>
      </c>
      <c r="AA5" s="2" t="s">
        <v>1031</v>
      </c>
      <c r="AB5" s="2" t="s">
        <v>1032</v>
      </c>
      <c r="AC5" s="2" t="s">
        <v>1033</v>
      </c>
      <c r="AD5" s="2" t="s">
        <v>1034</v>
      </c>
      <c r="AE5" s="2" t="s">
        <v>1035</v>
      </c>
      <c r="AF5" s="2" t="s">
        <v>1036</v>
      </c>
      <c r="AG5" s="2" t="s">
        <v>1037</v>
      </c>
      <c r="AH5" s="2" t="s">
        <v>1038</v>
      </c>
      <c r="AI5" s="2" t="s">
        <v>1039</v>
      </c>
      <c r="AJ5" s="2" t="s">
        <v>2068</v>
      </c>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133" t="s">
        <v>1241</v>
      </c>
      <c r="BP5" s="134" t="s">
        <v>659</v>
      </c>
      <c r="BQ5" s="135" t="s">
        <v>1230</v>
      </c>
      <c r="BR5" s="135" t="s">
        <v>145</v>
      </c>
      <c r="BS5" s="136" t="s">
        <v>154</v>
      </c>
      <c r="BT5" s="136" t="str">
        <f t="shared" si="0"/>
        <v>さいたま市立原山中学校</v>
      </c>
      <c r="BU5" s="136" t="s">
        <v>825</v>
      </c>
      <c r="BV5" s="135" t="s">
        <v>155</v>
      </c>
      <c r="BW5" s="137" t="s">
        <v>156</v>
      </c>
      <c r="BX5" s="138" t="s">
        <v>1242</v>
      </c>
      <c r="BY5" s="139" t="s">
        <v>1243</v>
      </c>
      <c r="BZ5" s="101" t="s">
        <v>1243</v>
      </c>
    </row>
    <row r="6" spans="2:78" s="4" customFormat="1" ht="19.5" customHeight="1">
      <c r="B6" s="4" t="s">
        <v>14</v>
      </c>
      <c r="C6" s="229"/>
      <c r="D6" s="230"/>
      <c r="E6" s="230"/>
      <c r="F6" s="230"/>
      <c r="G6" s="230"/>
      <c r="H6" s="231"/>
      <c r="L6" s="25" t="s">
        <v>40</v>
      </c>
      <c r="M6" s="10"/>
      <c r="N6" s="10"/>
      <c r="O6" s="10"/>
      <c r="P6" s="10"/>
      <c r="Q6" s="26"/>
      <c r="Y6" s="132" t="s">
        <v>1211</v>
      </c>
      <c r="Z6" s="2" t="s">
        <v>1040</v>
      </c>
      <c r="AA6" s="2" t="s">
        <v>1212</v>
      </c>
      <c r="AB6" s="2" t="s">
        <v>1041</v>
      </c>
      <c r="AC6" s="2" t="s">
        <v>1042</v>
      </c>
      <c r="AD6" s="2" t="s">
        <v>1043</v>
      </c>
      <c r="AE6" s="2" t="s">
        <v>1044</v>
      </c>
      <c r="AF6" s="2" t="s">
        <v>1045</v>
      </c>
      <c r="AG6" s="2" t="s">
        <v>1046</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133" t="s">
        <v>1244</v>
      </c>
      <c r="BP6" s="134" t="s">
        <v>660</v>
      </c>
      <c r="BQ6" s="135" t="s">
        <v>1230</v>
      </c>
      <c r="BR6" s="135" t="s">
        <v>145</v>
      </c>
      <c r="BS6" s="136" t="s">
        <v>157</v>
      </c>
      <c r="BT6" s="136" t="str">
        <f t="shared" si="0"/>
        <v>さいたま市立本太中学校</v>
      </c>
      <c r="BU6" s="136" t="s">
        <v>826</v>
      </c>
      <c r="BV6" s="135" t="s">
        <v>158</v>
      </c>
      <c r="BW6" s="137" t="s">
        <v>159</v>
      </c>
      <c r="BX6" s="138" t="s">
        <v>1245</v>
      </c>
      <c r="BY6" s="139" t="s">
        <v>1246</v>
      </c>
      <c r="BZ6" s="101" t="s">
        <v>1246</v>
      </c>
    </row>
    <row r="7" spans="2:78" s="4" customFormat="1" ht="19.5" customHeight="1">
      <c r="B7" s="4" t="s">
        <v>51</v>
      </c>
      <c r="C7" s="36" t="s">
        <v>48</v>
      </c>
      <c r="D7" s="50"/>
      <c r="E7" s="36" t="s">
        <v>47</v>
      </c>
      <c r="F7" s="50"/>
      <c r="L7" s="25" t="s">
        <v>39</v>
      </c>
      <c r="M7" s="10"/>
      <c r="N7" s="10"/>
      <c r="O7" s="10"/>
      <c r="P7" s="10"/>
      <c r="Q7" s="26"/>
      <c r="R7" s="25"/>
      <c r="Y7" s="132" t="s">
        <v>323</v>
      </c>
      <c r="Z7" s="2" t="s">
        <v>2156</v>
      </c>
      <c r="AA7" s="2" t="s">
        <v>2157</v>
      </c>
      <c r="AB7" s="2" t="s">
        <v>1047</v>
      </c>
      <c r="AC7" s="2" t="s">
        <v>1048</v>
      </c>
      <c r="AD7" s="2" t="s">
        <v>1049</v>
      </c>
      <c r="AE7" s="2" t="s">
        <v>1050</v>
      </c>
      <c r="AF7" s="2" t="s">
        <v>1051</v>
      </c>
      <c r="AG7" s="2" t="s">
        <v>1052</v>
      </c>
      <c r="AH7" s="2" t="s">
        <v>1053</v>
      </c>
      <c r="AI7" s="2" t="s">
        <v>1054</v>
      </c>
      <c r="AJ7" s="2" t="s">
        <v>1055</v>
      </c>
      <c r="AK7" s="2" t="s">
        <v>1056</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133" t="s">
        <v>1247</v>
      </c>
      <c r="BP7" s="134" t="s">
        <v>661</v>
      </c>
      <c r="BQ7" s="135" t="s">
        <v>1230</v>
      </c>
      <c r="BR7" s="135" t="s">
        <v>145</v>
      </c>
      <c r="BS7" s="136" t="s">
        <v>160</v>
      </c>
      <c r="BT7" s="136" t="str">
        <f t="shared" si="0"/>
        <v>さいたま市立東浦和中学校</v>
      </c>
      <c r="BU7" s="136" t="s">
        <v>827</v>
      </c>
      <c r="BV7" s="135" t="s">
        <v>161</v>
      </c>
      <c r="BW7" s="137" t="s">
        <v>162</v>
      </c>
      <c r="BX7" s="138" t="s">
        <v>1248</v>
      </c>
      <c r="BY7" s="139" t="s">
        <v>1249</v>
      </c>
      <c r="BZ7" s="101" t="s">
        <v>1249</v>
      </c>
    </row>
    <row r="8" spans="3:78" s="4" customFormat="1" ht="19.5" customHeight="1">
      <c r="C8" s="36" t="s">
        <v>49</v>
      </c>
      <c r="D8" s="50"/>
      <c r="E8" s="36" t="s">
        <v>50</v>
      </c>
      <c r="F8" s="50"/>
      <c r="L8" s="25" t="s">
        <v>41</v>
      </c>
      <c r="M8" s="10"/>
      <c r="N8" s="10"/>
      <c r="O8" s="10"/>
      <c r="P8" s="10"/>
      <c r="Q8" s="26"/>
      <c r="R8" s="25"/>
      <c r="Y8" s="132" t="s">
        <v>1222</v>
      </c>
      <c r="Z8" s="2" t="s">
        <v>1057</v>
      </c>
      <c r="AA8" s="2" t="s">
        <v>1058</v>
      </c>
      <c r="AB8" s="2" t="s">
        <v>1059</v>
      </c>
      <c r="AC8" s="2" t="s">
        <v>2158</v>
      </c>
      <c r="AD8" s="2" t="s">
        <v>1060</v>
      </c>
      <c r="AE8" s="2" t="s">
        <v>1061</v>
      </c>
      <c r="AF8" s="2" t="s">
        <v>2136</v>
      </c>
      <c r="AG8" s="2" t="s">
        <v>1062</v>
      </c>
      <c r="AH8" s="2" t="s">
        <v>1063</v>
      </c>
      <c r="AI8" s="2" t="s">
        <v>1064</v>
      </c>
      <c r="AJ8" s="2" t="s">
        <v>1065</v>
      </c>
      <c r="AK8" s="2" t="s">
        <v>2328</v>
      </c>
      <c r="AL8" s="2" t="s">
        <v>1066</v>
      </c>
      <c r="AM8" s="2" t="s">
        <v>1067</v>
      </c>
      <c r="AN8" s="2" t="s">
        <v>1068</v>
      </c>
      <c r="AO8" s="2" t="s">
        <v>1069</v>
      </c>
      <c r="AP8" s="2" t="s">
        <v>1070</v>
      </c>
      <c r="AQ8" s="2" t="s">
        <v>1071</v>
      </c>
      <c r="AR8" s="2" t="s">
        <v>1072</v>
      </c>
      <c r="AS8" s="2" t="s">
        <v>1073</v>
      </c>
      <c r="AT8" s="2" t="s">
        <v>1074</v>
      </c>
      <c r="AU8" s="2" t="s">
        <v>2137</v>
      </c>
      <c r="AV8" s="2" t="s">
        <v>1075</v>
      </c>
      <c r="AW8" s="2" t="s">
        <v>1076</v>
      </c>
      <c r="AX8" s="2" t="s">
        <v>1077</v>
      </c>
      <c r="AY8" s="2" t="s">
        <v>1078</v>
      </c>
      <c r="AZ8" s="2" t="s">
        <v>1079</v>
      </c>
      <c r="BA8" s="2" t="s">
        <v>1213</v>
      </c>
      <c r="BB8" s="2" t="s">
        <v>1080</v>
      </c>
      <c r="BC8" s="2" t="s">
        <v>1081</v>
      </c>
      <c r="BD8" s="2" t="s">
        <v>2138</v>
      </c>
      <c r="BE8" s="2" t="s">
        <v>1082</v>
      </c>
      <c r="BF8" s="2" t="s">
        <v>1083</v>
      </c>
      <c r="BG8" s="2" t="s">
        <v>1084</v>
      </c>
      <c r="BH8" s="2" t="s">
        <v>1214</v>
      </c>
      <c r="BI8" s="2" t="s">
        <v>1085</v>
      </c>
      <c r="BJ8" s="2" t="s">
        <v>1086</v>
      </c>
      <c r="BK8" s="2" t="s">
        <v>1210</v>
      </c>
      <c r="BL8" s="2" t="s">
        <v>1087</v>
      </c>
      <c r="BM8" s="2" t="s">
        <v>1088</v>
      </c>
      <c r="BN8" s="2"/>
      <c r="BO8" s="133" t="s">
        <v>1250</v>
      </c>
      <c r="BP8" s="134" t="s">
        <v>662</v>
      </c>
      <c r="BQ8" s="135" t="s">
        <v>1230</v>
      </c>
      <c r="BR8" s="135" t="s">
        <v>145</v>
      </c>
      <c r="BS8" s="136" t="s">
        <v>163</v>
      </c>
      <c r="BT8" s="136" t="str">
        <f t="shared" si="0"/>
        <v>さいたま市立南浦和中学校</v>
      </c>
      <c r="BU8" s="136" t="s">
        <v>828</v>
      </c>
      <c r="BV8" s="135" t="s">
        <v>164</v>
      </c>
      <c r="BW8" s="137" t="s">
        <v>165</v>
      </c>
      <c r="BX8" s="138" t="s">
        <v>1251</v>
      </c>
      <c r="BY8" s="139" t="s">
        <v>1252</v>
      </c>
      <c r="BZ8" s="101" t="s">
        <v>1252</v>
      </c>
    </row>
    <row r="9" spans="9:78" s="4" customFormat="1" ht="19.5" customHeight="1" thickBot="1">
      <c r="I9" s="232" t="s">
        <v>1193</v>
      </c>
      <c r="J9" s="233"/>
      <c r="L9" s="25" t="s">
        <v>8</v>
      </c>
      <c r="M9" s="10"/>
      <c r="N9" s="10"/>
      <c r="O9" s="10"/>
      <c r="P9" s="10"/>
      <c r="Q9" s="26"/>
      <c r="R9" s="25"/>
      <c r="S9" s="10"/>
      <c r="Y9" s="132" t="s">
        <v>1223</v>
      </c>
      <c r="Z9" s="2" t="s">
        <v>1089</v>
      </c>
      <c r="AA9" s="2" t="s">
        <v>1090</v>
      </c>
      <c r="AB9" s="2" t="s">
        <v>1091</v>
      </c>
      <c r="AC9" s="2" t="s">
        <v>1092</v>
      </c>
      <c r="AD9" s="2" t="s">
        <v>1093</v>
      </c>
      <c r="AE9" s="2" t="s">
        <v>1094</v>
      </c>
      <c r="AF9" s="2" t="s">
        <v>1095</v>
      </c>
      <c r="AG9" s="2" t="s">
        <v>2291</v>
      </c>
      <c r="AH9" s="2" t="s">
        <v>1096</v>
      </c>
      <c r="AI9" s="2" t="s">
        <v>1097</v>
      </c>
      <c r="AJ9" s="2" t="s">
        <v>1098</v>
      </c>
      <c r="AK9" s="2" t="s">
        <v>1099</v>
      </c>
      <c r="AL9" s="2" t="s">
        <v>1100</v>
      </c>
      <c r="AM9" s="2" t="s">
        <v>1101</v>
      </c>
      <c r="AN9" s="2" t="s">
        <v>1102</v>
      </c>
      <c r="AO9" s="2" t="s">
        <v>2348</v>
      </c>
      <c r="AP9" s="2"/>
      <c r="AQ9" s="2"/>
      <c r="AR9" s="2"/>
      <c r="AS9" s="2"/>
      <c r="AT9" s="2"/>
      <c r="AU9" s="2"/>
      <c r="AV9" s="2"/>
      <c r="AW9" s="2"/>
      <c r="AX9" s="2"/>
      <c r="AY9" s="2"/>
      <c r="AZ9" s="2"/>
      <c r="BA9" s="2"/>
      <c r="BB9" s="2"/>
      <c r="BC9" s="2"/>
      <c r="BD9" s="2"/>
      <c r="BE9" s="2"/>
      <c r="BF9" s="2"/>
      <c r="BG9" s="2"/>
      <c r="BH9" s="2"/>
      <c r="BI9" s="2"/>
      <c r="BJ9" s="2"/>
      <c r="BK9" s="2"/>
      <c r="BL9" s="2"/>
      <c r="BM9" s="2"/>
      <c r="BN9" s="2"/>
      <c r="BO9" s="133" t="s">
        <v>1253</v>
      </c>
      <c r="BP9" s="134" t="s">
        <v>663</v>
      </c>
      <c r="BQ9" s="135" t="s">
        <v>1230</v>
      </c>
      <c r="BR9" s="135" t="s">
        <v>145</v>
      </c>
      <c r="BS9" s="136" t="s">
        <v>166</v>
      </c>
      <c r="BT9" s="136" t="str">
        <f t="shared" si="0"/>
        <v>さいたま市立土合中学校</v>
      </c>
      <c r="BU9" s="136" t="s">
        <v>829</v>
      </c>
      <c r="BV9" s="135" t="s">
        <v>167</v>
      </c>
      <c r="BW9" s="137" t="s">
        <v>168</v>
      </c>
      <c r="BX9" s="138" t="s">
        <v>1254</v>
      </c>
      <c r="BY9" s="139" t="s">
        <v>1255</v>
      </c>
      <c r="BZ9" s="101" t="s">
        <v>1255</v>
      </c>
    </row>
    <row r="10" spans="2:78" s="4" customFormat="1" ht="19.5" customHeight="1" thickBot="1" thickTop="1">
      <c r="B10" s="4" t="s">
        <v>1194</v>
      </c>
      <c r="C10" s="110" t="s">
        <v>1195</v>
      </c>
      <c r="D10" s="111"/>
      <c r="E10" s="112"/>
      <c r="F10" s="113"/>
      <c r="L10" s="25" t="s">
        <v>31</v>
      </c>
      <c r="M10" s="10"/>
      <c r="N10" s="10"/>
      <c r="O10" s="10"/>
      <c r="P10" s="10"/>
      <c r="Q10" s="26"/>
      <c r="R10" s="25"/>
      <c r="S10" s="10"/>
      <c r="T10" s="4" t="s">
        <v>1196</v>
      </c>
      <c r="Y10" s="140" t="s">
        <v>1215</v>
      </c>
      <c r="Z10" s="2" t="s">
        <v>1103</v>
      </c>
      <c r="AA10" s="2" t="s">
        <v>1104</v>
      </c>
      <c r="AB10" s="2" t="s">
        <v>2139</v>
      </c>
      <c r="AC10" s="2" t="s">
        <v>1105</v>
      </c>
      <c r="AD10" s="2" t="s">
        <v>1106</v>
      </c>
      <c r="AE10" s="2" t="s">
        <v>1107</v>
      </c>
      <c r="AF10" s="2" t="s">
        <v>1108</v>
      </c>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133" t="s">
        <v>1256</v>
      </c>
      <c r="BP10" s="134" t="s">
        <v>664</v>
      </c>
      <c r="BQ10" s="135" t="s">
        <v>1230</v>
      </c>
      <c r="BR10" s="135" t="s">
        <v>145</v>
      </c>
      <c r="BS10" s="136" t="s">
        <v>169</v>
      </c>
      <c r="BT10" s="136" t="str">
        <f t="shared" si="0"/>
        <v>さいたま市立大久保中学校</v>
      </c>
      <c r="BU10" s="136" t="s">
        <v>830</v>
      </c>
      <c r="BV10" s="135" t="s">
        <v>170</v>
      </c>
      <c r="BW10" s="137" t="s">
        <v>171</v>
      </c>
      <c r="BX10" s="138" t="s">
        <v>1257</v>
      </c>
      <c r="BY10" s="139" t="s">
        <v>1258</v>
      </c>
      <c r="BZ10" s="101" t="s">
        <v>1258</v>
      </c>
    </row>
    <row r="11" spans="2:78" s="4" customFormat="1" ht="19.5" customHeight="1" thickBot="1" thickTop="1">
      <c r="B11" s="114" t="str">
        <f>IF(G10=G11,"確認してください"," ")</f>
        <v> </v>
      </c>
      <c r="C11" s="110" t="s">
        <v>1197</v>
      </c>
      <c r="D11" s="111"/>
      <c r="E11" s="112"/>
      <c r="F11" s="113"/>
      <c r="G11" s="234" t="s">
        <v>1198</v>
      </c>
      <c r="H11" s="235"/>
      <c r="I11" s="236"/>
      <c r="J11" s="236"/>
      <c r="L11" s="32" t="s">
        <v>32</v>
      </c>
      <c r="M11" s="33"/>
      <c r="N11" s="33"/>
      <c r="O11" s="33"/>
      <c r="P11" s="33"/>
      <c r="Q11" s="34"/>
      <c r="R11" s="25"/>
      <c r="S11" s="10"/>
      <c r="Y11" s="140" t="s">
        <v>1216</v>
      </c>
      <c r="Z11" s="2" t="s">
        <v>1109</v>
      </c>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133" t="s">
        <v>1259</v>
      </c>
      <c r="BP11" s="134" t="s">
        <v>665</v>
      </c>
      <c r="BQ11" s="135" t="s">
        <v>1230</v>
      </c>
      <c r="BR11" s="135" t="s">
        <v>145</v>
      </c>
      <c r="BS11" s="136" t="s">
        <v>172</v>
      </c>
      <c r="BT11" s="136" t="str">
        <f t="shared" si="0"/>
        <v>さいたま市立美園中学校</v>
      </c>
      <c r="BU11" s="136" t="s">
        <v>831</v>
      </c>
      <c r="BV11" s="135" t="s">
        <v>173</v>
      </c>
      <c r="BW11" s="137" t="s">
        <v>174</v>
      </c>
      <c r="BX11" s="138" t="s">
        <v>1260</v>
      </c>
      <c r="BY11" s="139" t="s">
        <v>1261</v>
      </c>
      <c r="BZ11" s="101" t="s">
        <v>1261</v>
      </c>
    </row>
    <row r="12" spans="3:78" s="4" customFormat="1" ht="19.5" customHeight="1" thickTop="1">
      <c r="C12" s="111"/>
      <c r="D12" s="111"/>
      <c r="E12" s="112"/>
      <c r="F12" s="111"/>
      <c r="G12" s="237" t="s">
        <v>1199</v>
      </c>
      <c r="H12" s="238"/>
      <c r="I12" s="239"/>
      <c r="L12" s="25" t="s">
        <v>44</v>
      </c>
      <c r="M12" s="10"/>
      <c r="N12" s="10"/>
      <c r="O12" s="10"/>
      <c r="P12" s="10"/>
      <c r="Q12" s="26"/>
      <c r="R12" s="25"/>
      <c r="S12" s="10"/>
      <c r="Y12" s="132" t="s">
        <v>1224</v>
      </c>
      <c r="Z12" s="2" t="s">
        <v>1110</v>
      </c>
      <c r="AA12" s="2" t="s">
        <v>2159</v>
      </c>
      <c r="AB12" s="2" t="s">
        <v>1111</v>
      </c>
      <c r="AC12" s="2" t="s">
        <v>1112</v>
      </c>
      <c r="AD12" s="2" t="s">
        <v>1113</v>
      </c>
      <c r="AE12" s="2" t="s">
        <v>1114</v>
      </c>
      <c r="AF12" s="2" t="s">
        <v>1115</v>
      </c>
      <c r="AG12" s="2" t="s">
        <v>1116</v>
      </c>
      <c r="AH12" s="2" t="s">
        <v>1117</v>
      </c>
      <c r="AI12" s="2" t="s">
        <v>1118</v>
      </c>
      <c r="AJ12" s="2" t="s">
        <v>2140</v>
      </c>
      <c r="AK12" s="2" t="s">
        <v>1119</v>
      </c>
      <c r="AL12" s="2" t="s">
        <v>1120</v>
      </c>
      <c r="AM12" s="2" t="s">
        <v>1121</v>
      </c>
      <c r="AN12" s="2" t="s">
        <v>1217</v>
      </c>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133" t="s">
        <v>1262</v>
      </c>
      <c r="BP12" s="134" t="s">
        <v>666</v>
      </c>
      <c r="BQ12" s="135" t="s">
        <v>1230</v>
      </c>
      <c r="BR12" s="135" t="s">
        <v>145</v>
      </c>
      <c r="BS12" s="136" t="s">
        <v>175</v>
      </c>
      <c r="BT12" s="136" t="str">
        <f t="shared" si="0"/>
        <v>さいたま市立大谷口中学校</v>
      </c>
      <c r="BU12" s="136" t="s">
        <v>832</v>
      </c>
      <c r="BV12" s="135" t="s">
        <v>176</v>
      </c>
      <c r="BW12" s="137" t="s">
        <v>177</v>
      </c>
      <c r="BX12" s="138" t="s">
        <v>1263</v>
      </c>
      <c r="BY12" s="139" t="s">
        <v>1264</v>
      </c>
      <c r="BZ12" s="101" t="s">
        <v>1264</v>
      </c>
    </row>
    <row r="13" spans="9:78" s="4" customFormat="1" ht="19.5" customHeight="1" thickBot="1">
      <c r="I13" s="10"/>
      <c r="L13" s="27" t="s">
        <v>17</v>
      </c>
      <c r="M13" s="28"/>
      <c r="N13" s="28"/>
      <c r="O13" s="28"/>
      <c r="P13" s="28"/>
      <c r="Q13" s="29"/>
      <c r="R13" s="25"/>
      <c r="S13" s="10"/>
      <c r="Y13" s="132" t="s">
        <v>1218</v>
      </c>
      <c r="Z13" s="2" t="s">
        <v>1122</v>
      </c>
      <c r="AA13" s="2" t="s">
        <v>1123</v>
      </c>
      <c r="AB13" s="2" t="s">
        <v>1124</v>
      </c>
      <c r="AC13" s="2" t="s">
        <v>1125</v>
      </c>
      <c r="AD13" s="2" t="s">
        <v>1126</v>
      </c>
      <c r="AE13" s="2" t="s">
        <v>1127</v>
      </c>
      <c r="AF13" s="2" t="s">
        <v>1128</v>
      </c>
      <c r="AG13" s="2" t="s">
        <v>1129</v>
      </c>
      <c r="AH13" s="2" t="s">
        <v>1130</v>
      </c>
      <c r="AI13" s="2" t="s">
        <v>1131</v>
      </c>
      <c r="AJ13" s="2" t="s">
        <v>1132</v>
      </c>
      <c r="AK13" s="2" t="s">
        <v>1133</v>
      </c>
      <c r="AL13" s="2" t="s">
        <v>1134</v>
      </c>
      <c r="AM13" s="2" t="s">
        <v>2292</v>
      </c>
      <c r="AN13" s="2" t="s">
        <v>1135</v>
      </c>
      <c r="AO13" s="2" t="s">
        <v>1136</v>
      </c>
      <c r="AP13" s="2" t="s">
        <v>1137</v>
      </c>
      <c r="AQ13" s="2" t="s">
        <v>2141</v>
      </c>
      <c r="AR13" s="2"/>
      <c r="AS13" s="2"/>
      <c r="AT13" s="2"/>
      <c r="AU13" s="2"/>
      <c r="AV13" s="2"/>
      <c r="AW13" s="2"/>
      <c r="AX13" s="2"/>
      <c r="AY13" s="2"/>
      <c r="AZ13" s="2"/>
      <c r="BA13" s="2"/>
      <c r="BB13" s="2"/>
      <c r="BC13" s="2"/>
      <c r="BD13" s="2"/>
      <c r="BE13" s="2"/>
      <c r="BF13" s="2"/>
      <c r="BG13" s="2"/>
      <c r="BH13" s="2"/>
      <c r="BI13" s="2"/>
      <c r="BJ13" s="2"/>
      <c r="BK13" s="2"/>
      <c r="BL13" s="2"/>
      <c r="BM13" s="2"/>
      <c r="BN13" s="2"/>
      <c r="BO13" s="133" t="s">
        <v>1265</v>
      </c>
      <c r="BP13" s="134" t="s">
        <v>667</v>
      </c>
      <c r="BQ13" s="135" t="s">
        <v>1230</v>
      </c>
      <c r="BR13" s="135" t="s">
        <v>145</v>
      </c>
      <c r="BS13" s="136" t="s">
        <v>178</v>
      </c>
      <c r="BT13" s="136" t="str">
        <f t="shared" si="0"/>
        <v>さいたま市立田島中学校</v>
      </c>
      <c r="BU13" s="136" t="s">
        <v>833</v>
      </c>
      <c r="BV13" s="135" t="s">
        <v>179</v>
      </c>
      <c r="BW13" s="137" t="s">
        <v>180</v>
      </c>
      <c r="BX13" s="138" t="s">
        <v>1266</v>
      </c>
      <c r="BY13" s="139" t="s">
        <v>1267</v>
      </c>
      <c r="BZ13" s="101" t="s">
        <v>1267</v>
      </c>
    </row>
    <row r="14" spans="2:78" s="4" customFormat="1" ht="19.5" customHeight="1" thickTop="1">
      <c r="B14" s="203" t="s">
        <v>36</v>
      </c>
      <c r="C14" s="204"/>
      <c r="D14" s="204"/>
      <c r="E14" s="204"/>
      <c r="F14" s="204"/>
      <c r="G14" s="205"/>
      <c r="I14" s="10"/>
      <c r="L14" s="10"/>
      <c r="M14" s="10"/>
      <c r="N14" s="10"/>
      <c r="O14" s="10"/>
      <c r="P14" s="10"/>
      <c r="Q14" s="10"/>
      <c r="R14" s="10"/>
      <c r="S14" s="10"/>
      <c r="Y14" s="132" t="s">
        <v>1225</v>
      </c>
      <c r="Z14" s="2" t="s">
        <v>1138</v>
      </c>
      <c r="AA14" s="2" t="s">
        <v>1139</v>
      </c>
      <c r="AB14" s="2" t="s">
        <v>1140</v>
      </c>
      <c r="AC14" s="2" t="s">
        <v>1141</v>
      </c>
      <c r="AD14" s="2" t="s">
        <v>1142</v>
      </c>
      <c r="AE14" s="2" t="s">
        <v>1143</v>
      </c>
      <c r="AF14" s="2" t="s">
        <v>1144</v>
      </c>
      <c r="AG14" s="2" t="s">
        <v>1145</v>
      </c>
      <c r="AH14" s="2" t="s">
        <v>1146</v>
      </c>
      <c r="AI14" s="2" t="s">
        <v>1147</v>
      </c>
      <c r="AJ14" s="2" t="s">
        <v>1148</v>
      </c>
      <c r="AK14" s="2" t="s">
        <v>1149</v>
      </c>
      <c r="AL14" s="2" t="s">
        <v>1150</v>
      </c>
      <c r="AM14" s="2" t="s">
        <v>1151</v>
      </c>
      <c r="AN14" s="2" t="s">
        <v>1152</v>
      </c>
      <c r="AO14" s="2" t="s">
        <v>1153</v>
      </c>
      <c r="AP14" s="2" t="s">
        <v>1154</v>
      </c>
      <c r="AQ14" s="2"/>
      <c r="AR14" s="2"/>
      <c r="AS14" s="2"/>
      <c r="AT14" s="2"/>
      <c r="AU14" s="2"/>
      <c r="AV14" s="2"/>
      <c r="AW14" s="2"/>
      <c r="AX14" s="2"/>
      <c r="AY14" s="2"/>
      <c r="AZ14" s="2"/>
      <c r="BA14" s="2"/>
      <c r="BB14" s="2"/>
      <c r="BC14" s="2"/>
      <c r="BD14" s="2"/>
      <c r="BE14" s="2"/>
      <c r="BF14" s="2"/>
      <c r="BG14" s="2"/>
      <c r="BH14" s="2"/>
      <c r="BI14" s="2"/>
      <c r="BJ14" s="2"/>
      <c r="BK14" s="2"/>
      <c r="BL14" s="2"/>
      <c r="BM14" s="2"/>
      <c r="BN14" s="2"/>
      <c r="BO14" s="133" t="s">
        <v>1268</v>
      </c>
      <c r="BP14" s="134" t="s">
        <v>668</v>
      </c>
      <c r="BQ14" s="135" t="s">
        <v>1230</v>
      </c>
      <c r="BR14" s="135" t="s">
        <v>145</v>
      </c>
      <c r="BS14" s="136" t="s">
        <v>181</v>
      </c>
      <c r="BT14" s="136" t="str">
        <f t="shared" si="0"/>
        <v>さいたま市立三室中学校</v>
      </c>
      <c r="BU14" s="136" t="s">
        <v>834</v>
      </c>
      <c r="BV14" s="135" t="s">
        <v>182</v>
      </c>
      <c r="BW14" s="137" t="s">
        <v>183</v>
      </c>
      <c r="BX14" s="138" t="s">
        <v>1269</v>
      </c>
      <c r="BY14" s="139" t="s">
        <v>1270</v>
      </c>
      <c r="BZ14" s="101" t="s">
        <v>1270</v>
      </c>
    </row>
    <row r="15" spans="2:78" s="4" customFormat="1" ht="19.5" customHeight="1" thickBot="1">
      <c r="B15" s="206"/>
      <c r="C15" s="207"/>
      <c r="D15" s="207"/>
      <c r="E15" s="207"/>
      <c r="F15" s="207"/>
      <c r="G15" s="208"/>
      <c r="I15" s="10"/>
      <c r="L15" s="10"/>
      <c r="M15" s="10"/>
      <c r="N15" s="10"/>
      <c r="O15" s="10"/>
      <c r="P15" s="10"/>
      <c r="Q15" s="10"/>
      <c r="R15" s="10"/>
      <c r="S15" s="10"/>
      <c r="Y15" s="132" t="s">
        <v>1226</v>
      </c>
      <c r="Z15" s="2" t="s">
        <v>1162</v>
      </c>
      <c r="AA15" s="2" t="s">
        <v>1163</v>
      </c>
      <c r="AB15" s="2" t="s">
        <v>1164</v>
      </c>
      <c r="AC15" s="2" t="s">
        <v>1165</v>
      </c>
      <c r="AD15" s="2" t="s">
        <v>1166</v>
      </c>
      <c r="AE15" s="2" t="s">
        <v>1167</v>
      </c>
      <c r="AF15" s="2" t="s">
        <v>1168</v>
      </c>
      <c r="AG15" s="2" t="s">
        <v>1169</v>
      </c>
      <c r="AH15" s="2" t="s">
        <v>1170</v>
      </c>
      <c r="AI15" s="2" t="s">
        <v>1171</v>
      </c>
      <c r="AJ15" s="2" t="s">
        <v>1172</v>
      </c>
      <c r="AK15" s="2" t="s">
        <v>1173</v>
      </c>
      <c r="AL15" s="2" t="s">
        <v>1175</v>
      </c>
      <c r="AM15" s="2" t="s">
        <v>1176</v>
      </c>
      <c r="AN15" s="2" t="s">
        <v>1177</v>
      </c>
      <c r="AO15" s="2" t="s">
        <v>1178</v>
      </c>
      <c r="AP15" s="2" t="s">
        <v>1179</v>
      </c>
      <c r="AQ15" s="2" t="s">
        <v>2293</v>
      </c>
      <c r="AR15" s="2"/>
      <c r="AS15" s="2"/>
      <c r="AT15" s="2"/>
      <c r="AU15" s="2"/>
      <c r="AV15" s="2"/>
      <c r="AW15" s="2"/>
      <c r="AX15" s="2"/>
      <c r="AY15" s="2"/>
      <c r="AZ15" s="2"/>
      <c r="BA15" s="2"/>
      <c r="BB15" s="2"/>
      <c r="BC15" s="2"/>
      <c r="BD15" s="2"/>
      <c r="BE15" s="2"/>
      <c r="BF15" s="2"/>
      <c r="BG15" s="2"/>
      <c r="BH15" s="2"/>
      <c r="BI15" s="2"/>
      <c r="BJ15" s="2"/>
      <c r="BK15" s="2"/>
      <c r="BL15" s="2"/>
      <c r="BM15" s="2"/>
      <c r="BN15" s="2"/>
      <c r="BO15" s="133" t="s">
        <v>1271</v>
      </c>
      <c r="BP15" s="134" t="s">
        <v>669</v>
      </c>
      <c r="BQ15" s="135" t="s">
        <v>1230</v>
      </c>
      <c r="BR15" s="135" t="s">
        <v>145</v>
      </c>
      <c r="BS15" s="136" t="s">
        <v>184</v>
      </c>
      <c r="BT15" s="136" t="str">
        <f t="shared" si="0"/>
        <v>さいたま市立上大久保中学校</v>
      </c>
      <c r="BU15" s="136" t="s">
        <v>835</v>
      </c>
      <c r="BV15" s="135" t="s">
        <v>185</v>
      </c>
      <c r="BW15" s="137" t="s">
        <v>186</v>
      </c>
      <c r="BX15" s="138" t="s">
        <v>1272</v>
      </c>
      <c r="BY15" s="139" t="s">
        <v>1273</v>
      </c>
      <c r="BZ15" s="117" t="s">
        <v>1273</v>
      </c>
    </row>
    <row r="16" spans="2:78" s="4" customFormat="1" ht="19.5" customHeight="1" thickBot="1" thickTop="1">
      <c r="B16" s="209" t="s">
        <v>131</v>
      </c>
      <c r="C16" s="210"/>
      <c r="D16" s="210"/>
      <c r="E16" s="210"/>
      <c r="F16" s="210"/>
      <c r="G16" s="211"/>
      <c r="H16" s="54"/>
      <c r="I16" s="10"/>
      <c r="L16" s="10"/>
      <c r="M16" s="10"/>
      <c r="N16" s="10"/>
      <c r="O16" s="10"/>
      <c r="P16" s="10"/>
      <c r="Q16" s="10"/>
      <c r="R16" s="10"/>
      <c r="S16" s="10"/>
      <c r="Y16" s="141" t="s">
        <v>1227</v>
      </c>
      <c r="Z16" s="2" t="s">
        <v>1155</v>
      </c>
      <c r="AA16" s="2" t="s">
        <v>1156</v>
      </c>
      <c r="AB16" s="2" t="s">
        <v>1157</v>
      </c>
      <c r="AC16" s="2" t="s">
        <v>1158</v>
      </c>
      <c r="AD16" s="2" t="s">
        <v>2294</v>
      </c>
      <c r="AE16" s="2" t="s">
        <v>1159</v>
      </c>
      <c r="AF16" s="2" t="s">
        <v>1160</v>
      </c>
      <c r="AG16" s="2" t="s">
        <v>1161</v>
      </c>
      <c r="AH16" s="2" t="s">
        <v>1180</v>
      </c>
      <c r="AI16" s="2" t="s">
        <v>1181</v>
      </c>
      <c r="AJ16" s="2" t="s">
        <v>1182</v>
      </c>
      <c r="AK16" s="2" t="s">
        <v>1183</v>
      </c>
      <c r="AL16" s="2" t="s">
        <v>1184</v>
      </c>
      <c r="AM16" s="2" t="s">
        <v>1185</v>
      </c>
      <c r="AN16" s="2" t="s">
        <v>1186</v>
      </c>
      <c r="AO16" s="2" t="s">
        <v>2160</v>
      </c>
      <c r="AP16" s="2" t="s">
        <v>1187</v>
      </c>
      <c r="AQ16" s="2" t="s">
        <v>1188</v>
      </c>
      <c r="AR16" s="2" t="s">
        <v>1174</v>
      </c>
      <c r="AS16" s="2"/>
      <c r="AT16" s="2"/>
      <c r="AU16" s="2"/>
      <c r="AV16" s="2"/>
      <c r="AW16" s="2"/>
      <c r="AX16" s="2"/>
      <c r="AY16" s="2"/>
      <c r="AZ16" s="2"/>
      <c r="BA16" s="2"/>
      <c r="BB16" s="2"/>
      <c r="BC16" s="2"/>
      <c r="BD16" s="2"/>
      <c r="BE16" s="2"/>
      <c r="BF16" s="2"/>
      <c r="BG16" s="2"/>
      <c r="BH16" s="2"/>
      <c r="BI16" s="2"/>
      <c r="BJ16" s="2"/>
      <c r="BK16" s="2"/>
      <c r="BL16" s="2"/>
      <c r="BM16" s="2"/>
      <c r="BN16" s="2"/>
      <c r="BO16" s="133" t="s">
        <v>1274</v>
      </c>
      <c r="BP16" s="134" t="s">
        <v>670</v>
      </c>
      <c r="BQ16" s="135" t="s">
        <v>1230</v>
      </c>
      <c r="BR16" s="135" t="s">
        <v>145</v>
      </c>
      <c r="BS16" s="136" t="s">
        <v>187</v>
      </c>
      <c r="BT16" s="136" t="str">
        <f t="shared" si="0"/>
        <v>さいたま市立内谷中学校</v>
      </c>
      <c r="BU16" s="136" t="s">
        <v>836</v>
      </c>
      <c r="BV16" s="135" t="s">
        <v>188</v>
      </c>
      <c r="BW16" s="137" t="s">
        <v>189</v>
      </c>
      <c r="BX16" s="138" t="s">
        <v>1275</v>
      </c>
      <c r="BY16" s="139" t="s">
        <v>1276</v>
      </c>
      <c r="BZ16" s="101" t="s">
        <v>1276</v>
      </c>
    </row>
    <row r="17" spans="2:78" s="4" customFormat="1" ht="19.5" customHeight="1">
      <c r="B17" s="212"/>
      <c r="C17" s="213"/>
      <c r="D17" s="213"/>
      <c r="E17" s="213"/>
      <c r="F17" s="213"/>
      <c r="G17" s="214"/>
      <c r="H17" s="54"/>
      <c r="I17" s="10"/>
      <c r="L17" s="10"/>
      <c r="M17" s="10"/>
      <c r="N17" s="10"/>
      <c r="O17" s="10"/>
      <c r="P17" s="10"/>
      <c r="Q17" s="10"/>
      <c r="R17" s="10"/>
      <c r="S17" s="10"/>
      <c r="Y17" s="13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133" t="s">
        <v>1277</v>
      </c>
      <c r="BP17" s="134" t="s">
        <v>671</v>
      </c>
      <c r="BQ17" s="135" t="s">
        <v>1230</v>
      </c>
      <c r="BR17" s="135" t="s">
        <v>145</v>
      </c>
      <c r="BS17" s="136" t="s">
        <v>190</v>
      </c>
      <c r="BT17" s="136" t="str">
        <f t="shared" si="0"/>
        <v>さいたま市立尾間木中学校</v>
      </c>
      <c r="BU17" s="136" t="s">
        <v>837</v>
      </c>
      <c r="BV17" s="135" t="s">
        <v>191</v>
      </c>
      <c r="BW17" s="137" t="s">
        <v>192</v>
      </c>
      <c r="BX17" s="138" t="s">
        <v>1278</v>
      </c>
      <c r="BY17" s="139" t="s">
        <v>1279</v>
      </c>
      <c r="BZ17" s="101" t="s">
        <v>1279</v>
      </c>
    </row>
    <row r="18" spans="1:78" s="4" customFormat="1" ht="6.75" customHeight="1">
      <c r="A18" s="219" t="s">
        <v>15</v>
      </c>
      <c r="B18" s="219"/>
      <c r="N18" s="9"/>
      <c r="O18" s="9"/>
      <c r="P18" s="9"/>
      <c r="Q18" s="9"/>
      <c r="Y18" s="13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133" t="s">
        <v>1280</v>
      </c>
      <c r="BP18" s="134" t="s">
        <v>672</v>
      </c>
      <c r="BQ18" s="135" t="s">
        <v>1230</v>
      </c>
      <c r="BR18" s="135" t="s">
        <v>145</v>
      </c>
      <c r="BS18" s="136" t="s">
        <v>193</v>
      </c>
      <c r="BT18" s="136" t="str">
        <f t="shared" si="0"/>
        <v>さいたま市立浦和中学校</v>
      </c>
      <c r="BU18" s="136" t="s">
        <v>838</v>
      </c>
      <c r="BV18" s="135" t="s">
        <v>1281</v>
      </c>
      <c r="BW18" s="137" t="s">
        <v>194</v>
      </c>
      <c r="BX18" s="138" t="s">
        <v>1282</v>
      </c>
      <c r="BY18" s="139" t="s">
        <v>1283</v>
      </c>
      <c r="BZ18" s="101" t="s">
        <v>1283</v>
      </c>
    </row>
    <row r="19" spans="1:78" s="4" customFormat="1" ht="22.5" customHeight="1">
      <c r="A19" s="219"/>
      <c r="B19" s="219"/>
      <c r="C19" s="8"/>
      <c r="D19" s="8"/>
      <c r="E19" s="8"/>
      <c r="F19" s="8"/>
      <c r="G19" s="8"/>
      <c r="H19" s="8"/>
      <c r="I19" s="8"/>
      <c r="J19" s="8"/>
      <c r="K19" s="8"/>
      <c r="L19" s="8"/>
      <c r="M19" s="8"/>
      <c r="N19" s="8"/>
      <c r="O19" s="8"/>
      <c r="P19" s="8"/>
      <c r="Q19" s="8"/>
      <c r="R19" s="8"/>
      <c r="Y19" s="13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133" t="s">
        <v>1284</v>
      </c>
      <c r="BP19" s="134" t="s">
        <v>673</v>
      </c>
      <c r="BQ19" s="135" t="s">
        <v>1230</v>
      </c>
      <c r="BR19" s="135" t="s">
        <v>145</v>
      </c>
      <c r="BS19" s="136" t="s">
        <v>195</v>
      </c>
      <c r="BT19" s="136" t="str">
        <f t="shared" si="0"/>
        <v>さいたま市立与野西中学校</v>
      </c>
      <c r="BU19" s="136" t="s">
        <v>839</v>
      </c>
      <c r="BV19" s="135" t="s">
        <v>196</v>
      </c>
      <c r="BW19" s="137" t="s">
        <v>197</v>
      </c>
      <c r="BX19" s="138" t="s">
        <v>1285</v>
      </c>
      <c r="BY19" s="139" t="s">
        <v>1286</v>
      </c>
      <c r="BZ19" s="101" t="s">
        <v>1286</v>
      </c>
    </row>
    <row r="20" spans="1:78" s="4" customFormat="1" ht="30" customHeight="1">
      <c r="A20" s="16"/>
      <c r="B20" s="18" t="s">
        <v>48</v>
      </c>
      <c r="C20" s="202" t="s">
        <v>12</v>
      </c>
      <c r="D20" s="217"/>
      <c r="E20" s="201" t="s">
        <v>30</v>
      </c>
      <c r="F20" s="202"/>
      <c r="G20" s="35" t="s">
        <v>45</v>
      </c>
      <c r="H20" s="201" t="s">
        <v>16</v>
      </c>
      <c r="I20" s="202"/>
      <c r="J20" s="31" t="s">
        <v>27</v>
      </c>
      <c r="K20" s="8"/>
      <c r="L20" s="216" t="s">
        <v>47</v>
      </c>
      <c r="M20" s="216"/>
      <c r="N20" s="77" t="s">
        <v>28</v>
      </c>
      <c r="O20" s="78" t="s">
        <v>30</v>
      </c>
      <c r="P20" s="35" t="s">
        <v>45</v>
      </c>
      <c r="Q20" s="78" t="s">
        <v>16</v>
      </c>
      <c r="R20" s="79" t="s">
        <v>27</v>
      </c>
      <c r="Y20" s="132"/>
      <c r="Z20" s="2"/>
      <c r="AA20" s="2"/>
      <c r="AB20" s="2"/>
      <c r="AC20" s="2"/>
      <c r="AD20" s="2"/>
      <c r="AE20" s="2"/>
      <c r="AF20" s="2"/>
      <c r="AG20" s="2"/>
      <c r="AH20" s="2"/>
      <c r="AI20" s="2"/>
      <c r="AJ20" s="2"/>
      <c r="AK20" s="2"/>
      <c r="AL20" s="2"/>
      <c r="AM20" s="2"/>
      <c r="AN20" s="2"/>
      <c r="AO20" s="2"/>
      <c r="AP20" s="2"/>
      <c r="AQ20"/>
      <c r="AR20" s="2"/>
      <c r="AS20" s="2"/>
      <c r="AT20" s="2"/>
      <c r="AU20" s="2"/>
      <c r="AV20" s="2"/>
      <c r="AW20" s="2"/>
      <c r="AX20" s="2"/>
      <c r="AY20" s="2"/>
      <c r="AZ20" s="2"/>
      <c r="BA20" s="2"/>
      <c r="BB20" s="2"/>
      <c r="BC20" s="2"/>
      <c r="BD20" s="2"/>
      <c r="BE20" s="2"/>
      <c r="BF20" s="2"/>
      <c r="BG20" s="2"/>
      <c r="BH20" s="2"/>
      <c r="BI20" s="2"/>
      <c r="BJ20" s="2"/>
      <c r="BK20" s="2"/>
      <c r="BL20" s="2"/>
      <c r="BM20" s="2"/>
      <c r="BN20" s="2"/>
      <c r="BO20" s="133" t="s">
        <v>1287</v>
      </c>
      <c r="BP20" s="134" t="s">
        <v>674</v>
      </c>
      <c r="BQ20" s="135" t="s">
        <v>1230</v>
      </c>
      <c r="BR20" s="135" t="s">
        <v>145</v>
      </c>
      <c r="BS20" s="136" t="s">
        <v>198</v>
      </c>
      <c r="BT20" s="136" t="str">
        <f t="shared" si="0"/>
        <v>さいたま市立三橋中学校</v>
      </c>
      <c r="BU20" s="136" t="s">
        <v>840</v>
      </c>
      <c r="BV20" s="135" t="s">
        <v>199</v>
      </c>
      <c r="BW20" s="137" t="s">
        <v>200</v>
      </c>
      <c r="BX20" s="138" t="s">
        <v>1288</v>
      </c>
      <c r="BY20" s="139" t="s">
        <v>1289</v>
      </c>
      <c r="BZ20" s="101" t="s">
        <v>1289</v>
      </c>
    </row>
    <row r="21" spans="2:78" s="4" customFormat="1" ht="37.5" customHeight="1" thickBot="1">
      <c r="B21" s="72" t="s">
        <v>67</v>
      </c>
      <c r="C21" s="215"/>
      <c r="D21" s="200"/>
      <c r="E21" s="199"/>
      <c r="F21" s="200"/>
      <c r="G21" s="74"/>
      <c r="H21" s="194"/>
      <c r="I21" s="196"/>
      <c r="J21" s="75"/>
      <c r="K21" s="8"/>
      <c r="L21" s="197" t="s">
        <v>67</v>
      </c>
      <c r="M21" s="198"/>
      <c r="N21" s="73"/>
      <c r="O21" s="76"/>
      <c r="P21" s="76"/>
      <c r="Q21" s="76"/>
      <c r="R21" s="75"/>
      <c r="Y21" s="141"/>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133" t="s">
        <v>1290</v>
      </c>
      <c r="BP21" s="134" t="s">
        <v>675</v>
      </c>
      <c r="BQ21" s="135" t="s">
        <v>1230</v>
      </c>
      <c r="BR21" s="135" t="s">
        <v>145</v>
      </c>
      <c r="BS21" s="136" t="s">
        <v>201</v>
      </c>
      <c r="BT21" s="136" t="str">
        <f t="shared" si="0"/>
        <v>さいたま市立日進中学校</v>
      </c>
      <c r="BU21" s="136" t="s">
        <v>841</v>
      </c>
      <c r="BV21" s="135" t="s">
        <v>202</v>
      </c>
      <c r="BW21" s="137" t="s">
        <v>203</v>
      </c>
      <c r="BX21" s="138" t="s">
        <v>1291</v>
      </c>
      <c r="BY21" s="139" t="s">
        <v>1292</v>
      </c>
      <c r="BZ21" s="101" t="s">
        <v>1292</v>
      </c>
    </row>
    <row r="22" spans="2:78" s="4" customFormat="1" ht="37.5" customHeight="1">
      <c r="B22" s="72" t="s">
        <v>68</v>
      </c>
      <c r="C22" s="215"/>
      <c r="D22" s="200"/>
      <c r="E22" s="199"/>
      <c r="F22" s="200"/>
      <c r="G22" s="74"/>
      <c r="H22" s="194"/>
      <c r="I22" s="196"/>
      <c r="J22" s="75"/>
      <c r="K22" s="8"/>
      <c r="L22" s="197" t="s">
        <v>68</v>
      </c>
      <c r="M22" s="198"/>
      <c r="N22" s="73"/>
      <c r="O22" s="76"/>
      <c r="P22" s="76"/>
      <c r="Q22" s="76"/>
      <c r="R22" s="75"/>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133" t="s">
        <v>1293</v>
      </c>
      <c r="BP22" s="134" t="s">
        <v>675</v>
      </c>
      <c r="BQ22" s="135" t="s">
        <v>1230</v>
      </c>
      <c r="BR22" s="135" t="s">
        <v>145</v>
      </c>
      <c r="BS22" s="136" t="s">
        <v>1205</v>
      </c>
      <c r="BT22" s="136" t="str">
        <f t="shared" si="0"/>
        <v>さいたま市立大砂土中学校</v>
      </c>
      <c r="BU22" s="136" t="s">
        <v>1206</v>
      </c>
      <c r="BV22" s="135" t="s">
        <v>1294</v>
      </c>
      <c r="BW22" s="137" t="s">
        <v>1207</v>
      </c>
      <c r="BX22" s="138" t="s">
        <v>1295</v>
      </c>
      <c r="BY22" s="139" t="s">
        <v>1296</v>
      </c>
      <c r="BZ22" s="101" t="s">
        <v>1296</v>
      </c>
    </row>
    <row r="23" spans="2:78" s="4" customFormat="1" ht="37.5" customHeight="1">
      <c r="B23" s="72" t="s">
        <v>69</v>
      </c>
      <c r="C23" s="215"/>
      <c r="D23" s="200"/>
      <c r="E23" s="199"/>
      <c r="F23" s="200"/>
      <c r="G23" s="74"/>
      <c r="H23" s="194"/>
      <c r="I23" s="196"/>
      <c r="J23" s="75"/>
      <c r="K23" s="8"/>
      <c r="L23" s="197" t="s">
        <v>69</v>
      </c>
      <c r="M23" s="198"/>
      <c r="N23" s="73"/>
      <c r="O23" s="76"/>
      <c r="P23" s="76"/>
      <c r="Q23" s="76"/>
      <c r="R23" s="75"/>
      <c r="Y23" s="2" t="e">
        <f>VLOOKUP($C$2,$Y$2:$BN$21,2,FALSE)</f>
        <v>#N/A</v>
      </c>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133" t="s">
        <v>1297</v>
      </c>
      <c r="BP23" s="134" t="s">
        <v>676</v>
      </c>
      <c r="BQ23" s="135" t="s">
        <v>1230</v>
      </c>
      <c r="BR23" s="135" t="s">
        <v>145</v>
      </c>
      <c r="BS23" s="136" t="s">
        <v>204</v>
      </c>
      <c r="BT23" s="136" t="str">
        <f t="shared" si="0"/>
        <v>さいたま市立指扇中学校</v>
      </c>
      <c r="BU23" s="136" t="s">
        <v>842</v>
      </c>
      <c r="BV23" s="135" t="s">
        <v>205</v>
      </c>
      <c r="BW23" s="137" t="s">
        <v>206</v>
      </c>
      <c r="BX23" s="138" t="s">
        <v>1298</v>
      </c>
      <c r="BY23" s="139" t="s">
        <v>1299</v>
      </c>
      <c r="BZ23" s="101" t="s">
        <v>1299</v>
      </c>
    </row>
    <row r="24" spans="2:78" s="4" customFormat="1" ht="37.5" customHeight="1">
      <c r="B24" s="72" t="s">
        <v>70</v>
      </c>
      <c r="C24" s="215"/>
      <c r="D24" s="200"/>
      <c r="E24" s="199"/>
      <c r="F24" s="200"/>
      <c r="G24" s="74"/>
      <c r="H24" s="194"/>
      <c r="I24" s="196"/>
      <c r="J24" s="75"/>
      <c r="K24" s="8"/>
      <c r="L24" s="197" t="s">
        <v>70</v>
      </c>
      <c r="M24" s="198"/>
      <c r="N24" s="73"/>
      <c r="O24" s="76"/>
      <c r="P24" s="76"/>
      <c r="Q24" s="76"/>
      <c r="R24" s="75"/>
      <c r="Y24" s="2" t="e">
        <f>VLOOKUP($C$2,$Y$2:$BN$21,3,FALSE)</f>
        <v>#N/A</v>
      </c>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133" t="s">
        <v>1300</v>
      </c>
      <c r="BP24" s="134" t="s">
        <v>677</v>
      </c>
      <c r="BQ24" s="135" t="s">
        <v>1230</v>
      </c>
      <c r="BR24" s="135" t="s">
        <v>145</v>
      </c>
      <c r="BS24" s="136" t="s">
        <v>207</v>
      </c>
      <c r="BT24" s="136" t="str">
        <f t="shared" si="0"/>
        <v>さいたま市立片柳中学校</v>
      </c>
      <c r="BU24" s="136" t="s">
        <v>843</v>
      </c>
      <c r="BV24" s="135" t="s">
        <v>208</v>
      </c>
      <c r="BW24" s="137" t="s">
        <v>209</v>
      </c>
      <c r="BX24" s="138" t="s">
        <v>1301</v>
      </c>
      <c r="BY24" s="139" t="s">
        <v>1302</v>
      </c>
      <c r="BZ24" s="101" t="s">
        <v>1302</v>
      </c>
    </row>
    <row r="25" spans="2:78" s="4" customFormat="1" ht="37.5" customHeight="1">
      <c r="B25" s="72" t="s">
        <v>71</v>
      </c>
      <c r="C25" s="215"/>
      <c r="D25" s="200"/>
      <c r="E25" s="199"/>
      <c r="F25" s="200"/>
      <c r="G25" s="74"/>
      <c r="H25" s="194"/>
      <c r="I25" s="196"/>
      <c r="J25" s="75"/>
      <c r="K25" s="8"/>
      <c r="L25" s="197" t="s">
        <v>71</v>
      </c>
      <c r="M25" s="198"/>
      <c r="N25" s="73"/>
      <c r="O25" s="76"/>
      <c r="P25" s="76"/>
      <c r="Q25" s="76"/>
      <c r="R25" s="75"/>
      <c r="Y25" s="2" t="e">
        <f>VLOOKUP($C$2,$Y$2:$BN$21,4,FALSE)</f>
        <v>#N/A</v>
      </c>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133" t="s">
        <v>1303</v>
      </c>
      <c r="BP25" s="134" t="s">
        <v>678</v>
      </c>
      <c r="BQ25" s="135" t="s">
        <v>1230</v>
      </c>
      <c r="BR25" s="135" t="s">
        <v>145</v>
      </c>
      <c r="BS25" s="136" t="s">
        <v>210</v>
      </c>
      <c r="BT25" s="136" t="str">
        <f t="shared" si="0"/>
        <v>さいたま市立春里中学校</v>
      </c>
      <c r="BU25" s="136" t="s">
        <v>844</v>
      </c>
      <c r="BV25" s="135" t="s">
        <v>211</v>
      </c>
      <c r="BW25" s="137" t="s">
        <v>212</v>
      </c>
      <c r="BX25" s="138" t="s">
        <v>1304</v>
      </c>
      <c r="BY25" s="139" t="s">
        <v>1305</v>
      </c>
      <c r="BZ25" s="101" t="s">
        <v>1305</v>
      </c>
    </row>
    <row r="26" spans="2:78" s="4" customFormat="1" ht="37.5" customHeight="1">
      <c r="B26" s="72" t="s">
        <v>72</v>
      </c>
      <c r="C26" s="220"/>
      <c r="D26" s="221"/>
      <c r="E26" s="199"/>
      <c r="F26" s="200"/>
      <c r="G26" s="74"/>
      <c r="H26" s="194"/>
      <c r="I26" s="196"/>
      <c r="J26" s="75"/>
      <c r="K26" s="8"/>
      <c r="L26" s="197" t="s">
        <v>72</v>
      </c>
      <c r="M26" s="198"/>
      <c r="N26" s="73"/>
      <c r="O26" s="76"/>
      <c r="P26" s="76"/>
      <c r="Q26" s="76"/>
      <c r="R26" s="75"/>
      <c r="Y26" s="2" t="e">
        <f>VLOOKUP($C$2,$Y$2:$BN$21,5,FALSE)</f>
        <v>#N/A</v>
      </c>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133" t="s">
        <v>1306</v>
      </c>
      <c r="BP26" s="134" t="s">
        <v>679</v>
      </c>
      <c r="BQ26" s="135" t="s">
        <v>1230</v>
      </c>
      <c r="BR26" s="135" t="s">
        <v>145</v>
      </c>
      <c r="BS26" s="136" t="s">
        <v>213</v>
      </c>
      <c r="BT26" s="136" t="str">
        <f t="shared" si="0"/>
        <v>さいたま市立第二東中学校</v>
      </c>
      <c r="BU26" s="136" t="s">
        <v>845</v>
      </c>
      <c r="BV26" s="135" t="s">
        <v>214</v>
      </c>
      <c r="BW26" s="137" t="s">
        <v>215</v>
      </c>
      <c r="BX26" s="138" t="s">
        <v>1307</v>
      </c>
      <c r="BY26" s="139" t="s">
        <v>1308</v>
      </c>
      <c r="BZ26" s="101" t="s">
        <v>1308</v>
      </c>
    </row>
    <row r="27" spans="2:78" s="4" customFormat="1" ht="37.5" customHeight="1">
      <c r="B27" s="72" t="s">
        <v>73</v>
      </c>
      <c r="C27" s="215"/>
      <c r="D27" s="195"/>
      <c r="E27" s="199"/>
      <c r="F27" s="195"/>
      <c r="G27" s="74"/>
      <c r="H27" s="194"/>
      <c r="I27" s="195"/>
      <c r="J27" s="75"/>
      <c r="K27" s="8"/>
      <c r="L27" s="197" t="s">
        <v>73</v>
      </c>
      <c r="M27" s="198"/>
      <c r="N27" s="73"/>
      <c r="O27" s="76"/>
      <c r="P27" s="76"/>
      <c r="Q27" s="76"/>
      <c r="R27" s="75"/>
      <c r="S27" s="10"/>
      <c r="Y27" s="2" t="e">
        <f>VLOOKUP($C$2,$Y$2:$BN$21,6,FALSE)</f>
        <v>#N/A</v>
      </c>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133" t="s">
        <v>1309</v>
      </c>
      <c r="BP27" s="134" t="s">
        <v>680</v>
      </c>
      <c r="BQ27" s="135" t="s">
        <v>1230</v>
      </c>
      <c r="BR27" s="135" t="s">
        <v>145</v>
      </c>
      <c r="BS27" s="136" t="s">
        <v>216</v>
      </c>
      <c r="BT27" s="136" t="str">
        <f t="shared" si="0"/>
        <v>さいたま市立土屋中学校</v>
      </c>
      <c r="BU27" s="136" t="s">
        <v>846</v>
      </c>
      <c r="BV27" s="135" t="s">
        <v>217</v>
      </c>
      <c r="BW27" s="137" t="s">
        <v>218</v>
      </c>
      <c r="BX27" s="138" t="s">
        <v>1310</v>
      </c>
      <c r="BY27" s="139" t="s">
        <v>1311</v>
      </c>
      <c r="BZ27" s="101" t="s">
        <v>1311</v>
      </c>
    </row>
    <row r="28" spans="2:78" s="4" customFormat="1" ht="37.5" customHeight="1">
      <c r="B28" s="72" t="s">
        <v>74</v>
      </c>
      <c r="C28" s="215"/>
      <c r="D28" s="195"/>
      <c r="E28" s="199"/>
      <c r="F28" s="195"/>
      <c r="G28" s="74"/>
      <c r="H28" s="194"/>
      <c r="I28" s="195"/>
      <c r="J28" s="75"/>
      <c r="K28" s="8"/>
      <c r="L28" s="197" t="s">
        <v>74</v>
      </c>
      <c r="M28" s="198"/>
      <c r="N28" s="73"/>
      <c r="O28" s="76"/>
      <c r="P28" s="76"/>
      <c r="Q28" s="76"/>
      <c r="R28" s="75"/>
      <c r="S28" s="10"/>
      <c r="Y28" s="2" t="e">
        <f>VLOOKUP($C$2,$Y$2:$BN$21,7,FALSE)</f>
        <v>#N/A</v>
      </c>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133" t="s">
        <v>1312</v>
      </c>
      <c r="BP28" s="134" t="s">
        <v>681</v>
      </c>
      <c r="BQ28" s="135" t="s">
        <v>1230</v>
      </c>
      <c r="BR28" s="135" t="s">
        <v>145</v>
      </c>
      <c r="BS28" s="136" t="s">
        <v>219</v>
      </c>
      <c r="BT28" s="136" t="str">
        <f t="shared" si="0"/>
        <v>さいたま市立大宮八幡中学校</v>
      </c>
      <c r="BU28" s="136" t="s">
        <v>847</v>
      </c>
      <c r="BV28" s="135" t="s">
        <v>220</v>
      </c>
      <c r="BW28" s="137" t="s">
        <v>221</v>
      </c>
      <c r="BX28" s="138" t="s">
        <v>1313</v>
      </c>
      <c r="BY28" s="139" t="s">
        <v>1314</v>
      </c>
      <c r="BZ28" s="101" t="s">
        <v>1314</v>
      </c>
    </row>
    <row r="29" spans="2:78" s="4" customFormat="1" ht="37.5" customHeight="1">
      <c r="B29" s="72" t="s">
        <v>75</v>
      </c>
      <c r="C29" s="215"/>
      <c r="D29" s="195"/>
      <c r="E29" s="199"/>
      <c r="F29" s="195"/>
      <c r="G29" s="74"/>
      <c r="H29" s="194"/>
      <c r="I29" s="195"/>
      <c r="J29" s="75"/>
      <c r="K29" s="8"/>
      <c r="L29" s="197" t="s">
        <v>75</v>
      </c>
      <c r="M29" s="198"/>
      <c r="N29" s="73"/>
      <c r="O29" s="76"/>
      <c r="P29" s="76"/>
      <c r="Q29" s="76"/>
      <c r="R29" s="75"/>
      <c r="S29" s="10"/>
      <c r="Y29" s="2" t="e">
        <f>VLOOKUP($C$2,$Y$2:$BN$21,8,FALSE)</f>
        <v>#N/A</v>
      </c>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133" t="s">
        <v>1315</v>
      </c>
      <c r="BP29" s="134" t="s">
        <v>682</v>
      </c>
      <c r="BQ29" s="135" t="s">
        <v>1230</v>
      </c>
      <c r="BR29" s="135" t="s">
        <v>145</v>
      </c>
      <c r="BS29" s="136" t="s">
        <v>222</v>
      </c>
      <c r="BT29" s="136" t="str">
        <f t="shared" si="0"/>
        <v>さいたま市立春野中学校</v>
      </c>
      <c r="BU29" s="136" t="s">
        <v>848</v>
      </c>
      <c r="BV29" s="135" t="s">
        <v>223</v>
      </c>
      <c r="BW29" s="137" t="s">
        <v>224</v>
      </c>
      <c r="BX29" s="138" t="s">
        <v>1316</v>
      </c>
      <c r="BY29" s="139" t="s">
        <v>1317</v>
      </c>
      <c r="BZ29" s="101" t="s">
        <v>1317</v>
      </c>
    </row>
    <row r="30" spans="2:78" s="4" customFormat="1" ht="37.5" customHeight="1">
      <c r="B30" s="72" t="s">
        <v>76</v>
      </c>
      <c r="C30" s="215"/>
      <c r="D30" s="195"/>
      <c r="E30" s="199"/>
      <c r="F30" s="195"/>
      <c r="G30" s="74"/>
      <c r="H30" s="194"/>
      <c r="I30" s="195"/>
      <c r="J30" s="75"/>
      <c r="K30" s="8"/>
      <c r="L30" s="197" t="s">
        <v>76</v>
      </c>
      <c r="M30" s="198"/>
      <c r="N30" s="73"/>
      <c r="O30" s="76"/>
      <c r="P30" s="76"/>
      <c r="Q30" s="76"/>
      <c r="R30" s="75"/>
      <c r="Y30" s="2" t="e">
        <f>VLOOKUP($C$2,$Y$2:$BN$21,9,FALSE)</f>
        <v>#N/A</v>
      </c>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133" t="s">
        <v>1318</v>
      </c>
      <c r="BP30" s="134" t="s">
        <v>683</v>
      </c>
      <c r="BQ30" s="135" t="s">
        <v>1230</v>
      </c>
      <c r="BR30" s="135" t="s">
        <v>145</v>
      </c>
      <c r="BS30" s="136" t="s">
        <v>685</v>
      </c>
      <c r="BT30" s="136" t="str">
        <f t="shared" si="0"/>
        <v>さいたま市立川通中学校</v>
      </c>
      <c r="BU30" s="136" t="s">
        <v>849</v>
      </c>
      <c r="BV30" s="135" t="s">
        <v>1319</v>
      </c>
      <c r="BW30" s="137" t="s">
        <v>225</v>
      </c>
      <c r="BX30" s="138" t="s">
        <v>1320</v>
      </c>
      <c r="BY30" s="139" t="s">
        <v>1321</v>
      </c>
      <c r="BZ30" s="101" t="s">
        <v>1321</v>
      </c>
    </row>
    <row r="31" spans="2:78" s="4" customFormat="1" ht="37.5" customHeight="1">
      <c r="B31" s="72" t="s">
        <v>77</v>
      </c>
      <c r="C31" s="215"/>
      <c r="D31" s="195"/>
      <c r="E31" s="199"/>
      <c r="F31" s="195"/>
      <c r="G31" s="74"/>
      <c r="H31" s="194"/>
      <c r="I31" s="195"/>
      <c r="J31" s="75"/>
      <c r="K31" s="8"/>
      <c r="L31" s="197" t="s">
        <v>77</v>
      </c>
      <c r="M31" s="198"/>
      <c r="N31" s="73"/>
      <c r="O31" s="76"/>
      <c r="P31" s="76"/>
      <c r="Q31" s="76"/>
      <c r="R31" s="75"/>
      <c r="Y31" s="2" t="e">
        <f>VLOOKUP($C$2,$Y$2:$BN$21,10,FALSE)</f>
        <v>#N/A</v>
      </c>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133" t="s">
        <v>2161</v>
      </c>
      <c r="BP31" s="134" t="s">
        <v>2162</v>
      </c>
      <c r="BQ31" s="135" t="s">
        <v>1230</v>
      </c>
      <c r="BR31" s="135" t="s">
        <v>145</v>
      </c>
      <c r="BS31" s="136" t="s">
        <v>2163</v>
      </c>
      <c r="BT31" s="136" t="str">
        <f>+BR31&amp;BS31&amp;"中学校"</f>
        <v>さいたま市立桜山中学校</v>
      </c>
      <c r="BU31" s="136" t="s">
        <v>2164</v>
      </c>
      <c r="BV31" s="135" t="s">
        <v>2165</v>
      </c>
      <c r="BW31" s="137" t="s">
        <v>2166</v>
      </c>
      <c r="BX31" s="138" t="s">
        <v>2167</v>
      </c>
      <c r="BY31" s="139" t="s">
        <v>2168</v>
      </c>
      <c r="BZ31" s="101" t="s">
        <v>2168</v>
      </c>
    </row>
    <row r="32" spans="2:78" s="4" customFormat="1" ht="37.5" customHeight="1">
      <c r="B32" s="72" t="s">
        <v>78</v>
      </c>
      <c r="C32" s="215"/>
      <c r="D32" s="195"/>
      <c r="E32" s="199"/>
      <c r="F32" s="195"/>
      <c r="G32" s="74"/>
      <c r="H32" s="194"/>
      <c r="I32" s="195"/>
      <c r="J32" s="75"/>
      <c r="K32" s="8"/>
      <c r="L32" s="197" t="s">
        <v>78</v>
      </c>
      <c r="M32" s="198"/>
      <c r="N32" s="73"/>
      <c r="O32" s="76"/>
      <c r="P32" s="76"/>
      <c r="Q32" s="76"/>
      <c r="R32" s="75"/>
      <c r="Y32" s="2" t="e">
        <f>VLOOKUP($C$2,$Y$2:$BN$21,11,FALSE)</f>
        <v>#N/A</v>
      </c>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133"/>
      <c r="BP32" s="142" t="s">
        <v>1322</v>
      </c>
      <c r="BQ32" s="135" t="s">
        <v>1230</v>
      </c>
      <c r="BR32" s="135" t="s">
        <v>603</v>
      </c>
      <c r="BS32" s="136" t="s">
        <v>604</v>
      </c>
      <c r="BT32" s="136" t="str">
        <f>+BS32&amp;"中学校"</f>
        <v>埼玉大学教育学部附属中学校</v>
      </c>
      <c r="BU32" s="136" t="s">
        <v>1323</v>
      </c>
      <c r="BV32" s="135" t="s">
        <v>1324</v>
      </c>
      <c r="BW32" s="137" t="s">
        <v>684</v>
      </c>
      <c r="BX32" s="138" t="s">
        <v>1325</v>
      </c>
      <c r="BY32" s="118" t="s">
        <v>1326</v>
      </c>
      <c r="BZ32" s="118" t="s">
        <v>1326</v>
      </c>
    </row>
    <row r="33" spans="2:78" s="4" customFormat="1" ht="37.5" customHeight="1">
      <c r="B33" s="72" t="s">
        <v>79</v>
      </c>
      <c r="C33" s="215"/>
      <c r="D33" s="195"/>
      <c r="E33" s="199"/>
      <c r="F33" s="195"/>
      <c r="G33" s="74"/>
      <c r="H33" s="194"/>
      <c r="I33" s="195"/>
      <c r="J33" s="75"/>
      <c r="K33" s="8"/>
      <c r="L33" s="197" t="s">
        <v>79</v>
      </c>
      <c r="M33" s="198"/>
      <c r="N33" s="73"/>
      <c r="O33" s="76"/>
      <c r="P33" s="76"/>
      <c r="Q33" s="76"/>
      <c r="R33" s="75"/>
      <c r="Y33" s="2" t="e">
        <f>VLOOKUP($C$2,$Y$2:$BN$21,12,FALSE)</f>
        <v>#N/A</v>
      </c>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133"/>
      <c r="BP33" s="142" t="s">
        <v>1327</v>
      </c>
      <c r="BQ33" s="135" t="s">
        <v>1230</v>
      </c>
      <c r="BR33" s="135" t="s">
        <v>1328</v>
      </c>
      <c r="BS33" s="136" t="s">
        <v>226</v>
      </c>
      <c r="BT33" s="136" t="str">
        <f>+BS33&amp;"中学校"</f>
        <v>浦和実業学園中学校</v>
      </c>
      <c r="BU33" s="136" t="s">
        <v>974</v>
      </c>
      <c r="BV33" s="135" t="s">
        <v>1329</v>
      </c>
      <c r="BW33" s="137" t="s">
        <v>227</v>
      </c>
      <c r="BX33" s="138" t="s">
        <v>1330</v>
      </c>
      <c r="BY33" s="139" t="s">
        <v>1331</v>
      </c>
      <c r="BZ33" s="101" t="s">
        <v>1331</v>
      </c>
    </row>
    <row r="34" spans="2:78" s="4" customFormat="1" ht="37.5" customHeight="1">
      <c r="B34" s="72" t="s">
        <v>80</v>
      </c>
      <c r="C34" s="215"/>
      <c r="D34" s="195"/>
      <c r="E34" s="199"/>
      <c r="F34" s="195"/>
      <c r="G34" s="74"/>
      <c r="H34" s="194"/>
      <c r="I34" s="195"/>
      <c r="J34" s="75"/>
      <c r="K34" s="8"/>
      <c r="L34" s="197" t="s">
        <v>80</v>
      </c>
      <c r="M34" s="198"/>
      <c r="N34" s="73"/>
      <c r="O34" s="76"/>
      <c r="P34" s="76"/>
      <c r="Q34" s="76"/>
      <c r="R34" s="75"/>
      <c r="Y34" s="2" t="e">
        <f>VLOOKUP($C$2,$Y$2:$BN$21,13,FALSE)</f>
        <v>#N/A</v>
      </c>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133"/>
      <c r="BP34" s="142" t="s">
        <v>1332</v>
      </c>
      <c r="BQ34" s="135" t="s">
        <v>1230</v>
      </c>
      <c r="BR34" s="135" t="s">
        <v>1328</v>
      </c>
      <c r="BS34" s="136" t="s">
        <v>228</v>
      </c>
      <c r="BT34" s="136" t="str">
        <f>+BS34&amp;"中学校"</f>
        <v>開智中学校</v>
      </c>
      <c r="BU34" s="136" t="s">
        <v>1333</v>
      </c>
      <c r="BV34" s="135" t="s">
        <v>229</v>
      </c>
      <c r="BW34" s="137" t="s">
        <v>230</v>
      </c>
      <c r="BX34" s="138" t="s">
        <v>1334</v>
      </c>
      <c r="BY34" s="139" t="s">
        <v>1335</v>
      </c>
      <c r="BZ34" s="101" t="s">
        <v>1335</v>
      </c>
    </row>
    <row r="35" spans="2:78" s="4" customFormat="1" ht="37.5" customHeight="1">
      <c r="B35" s="72" t="s">
        <v>81</v>
      </c>
      <c r="C35" s="215"/>
      <c r="D35" s="195"/>
      <c r="E35" s="199"/>
      <c r="F35" s="195"/>
      <c r="G35" s="74"/>
      <c r="H35" s="194"/>
      <c r="I35" s="195"/>
      <c r="J35" s="75"/>
      <c r="K35" s="8"/>
      <c r="L35" s="197" t="s">
        <v>81</v>
      </c>
      <c r="M35" s="198"/>
      <c r="N35" s="73"/>
      <c r="O35" s="76"/>
      <c r="P35" s="76"/>
      <c r="Q35" s="76"/>
      <c r="R35" s="75"/>
      <c r="Y35" s="2" t="e">
        <f>VLOOKUP($C$2,$Y$2:$BN$21,14,FALSE)</f>
        <v>#N/A</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133"/>
      <c r="BP35" s="142" t="s">
        <v>1336</v>
      </c>
      <c r="BQ35" s="135" t="s">
        <v>1230</v>
      </c>
      <c r="BR35" s="135" t="s">
        <v>1328</v>
      </c>
      <c r="BS35" s="136" t="s">
        <v>231</v>
      </c>
      <c r="BT35" s="136" t="str">
        <f>+BS35&amp;"中学校"</f>
        <v>埼玉栄中学校</v>
      </c>
      <c r="BU35" s="136" t="s">
        <v>231</v>
      </c>
      <c r="BV35" s="135" t="s">
        <v>2053</v>
      </c>
      <c r="BW35" s="137" t="s">
        <v>2054</v>
      </c>
      <c r="BX35" s="138" t="s">
        <v>1337</v>
      </c>
      <c r="BY35" s="139" t="s">
        <v>1338</v>
      </c>
      <c r="BZ35" s="101" t="s">
        <v>1338</v>
      </c>
    </row>
    <row r="36" spans="2:78" s="4" customFormat="1" ht="37.5" customHeight="1" thickBot="1">
      <c r="B36" s="72" t="s">
        <v>82</v>
      </c>
      <c r="C36" s="215"/>
      <c r="D36" s="195"/>
      <c r="E36" s="199"/>
      <c r="F36" s="195"/>
      <c r="G36" s="74"/>
      <c r="H36" s="194"/>
      <c r="I36" s="195"/>
      <c r="J36" s="75"/>
      <c r="K36" s="8"/>
      <c r="L36" s="197" t="s">
        <v>82</v>
      </c>
      <c r="M36" s="198"/>
      <c r="N36" s="73"/>
      <c r="O36" s="76"/>
      <c r="P36" s="76"/>
      <c r="Q36" s="76"/>
      <c r="R36" s="75"/>
      <c r="Y36" s="2" t="e">
        <f>VLOOKUP($C$2,$Y$2:$BN$21,15,FALSE)</f>
        <v>#N/A</v>
      </c>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143"/>
      <c r="BP36" s="144" t="s">
        <v>1339</v>
      </c>
      <c r="BQ36" s="145" t="s">
        <v>1230</v>
      </c>
      <c r="BR36" s="145" t="s">
        <v>1328</v>
      </c>
      <c r="BS36" s="146" t="s">
        <v>232</v>
      </c>
      <c r="BT36" s="146" t="str">
        <f>+BS36&amp;"中学校"</f>
        <v>淑徳与野中学校</v>
      </c>
      <c r="BU36" s="146" t="s">
        <v>232</v>
      </c>
      <c r="BV36" s="145" t="s">
        <v>1340</v>
      </c>
      <c r="BW36" s="147" t="s">
        <v>233</v>
      </c>
      <c r="BX36" s="148" t="s">
        <v>1341</v>
      </c>
      <c r="BY36" s="149" t="s">
        <v>1342</v>
      </c>
      <c r="BZ36" s="104" t="s">
        <v>1342</v>
      </c>
    </row>
    <row r="37" spans="2:78" s="4" customFormat="1" ht="37.5" customHeight="1">
      <c r="B37" s="72" t="s">
        <v>83</v>
      </c>
      <c r="C37" s="215"/>
      <c r="D37" s="195"/>
      <c r="E37" s="199"/>
      <c r="F37" s="195"/>
      <c r="G37" s="74"/>
      <c r="H37" s="194"/>
      <c r="I37" s="195"/>
      <c r="J37" s="75"/>
      <c r="K37" s="8"/>
      <c r="L37" s="197" t="s">
        <v>83</v>
      </c>
      <c r="M37" s="198"/>
      <c r="N37" s="73"/>
      <c r="O37" s="76"/>
      <c r="P37" s="76"/>
      <c r="Q37" s="76"/>
      <c r="R37" s="75"/>
      <c r="Y37" s="2" t="e">
        <f>VLOOKUP($C$2,$Y$2:$BN$21,16,FALSE)</f>
        <v>#N/A</v>
      </c>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125" t="s">
        <v>1343</v>
      </c>
      <c r="BP37" s="126" t="s">
        <v>235</v>
      </c>
      <c r="BQ37" s="127" t="s">
        <v>236</v>
      </c>
      <c r="BR37" s="127" t="s">
        <v>237</v>
      </c>
      <c r="BS37" s="128" t="s">
        <v>1344</v>
      </c>
      <c r="BT37" s="128" t="str">
        <f aca="true" t="shared" si="1" ref="BT37:BT46">+BR37&amp;BS37&amp;"中学校"</f>
        <v>川口市立北中学校</v>
      </c>
      <c r="BU37" s="128" t="s">
        <v>850</v>
      </c>
      <c r="BV37" s="127" t="s">
        <v>238</v>
      </c>
      <c r="BW37" s="129" t="s">
        <v>239</v>
      </c>
      <c r="BX37" s="130" t="s">
        <v>1345</v>
      </c>
      <c r="BY37" s="131" t="s">
        <v>1346</v>
      </c>
      <c r="BZ37" s="100" t="s">
        <v>1346</v>
      </c>
    </row>
    <row r="38" spans="2:78" s="4" customFormat="1" ht="37.5" customHeight="1">
      <c r="B38" s="72" t="s">
        <v>84</v>
      </c>
      <c r="C38" s="215"/>
      <c r="D38" s="195"/>
      <c r="E38" s="199"/>
      <c r="F38" s="195"/>
      <c r="G38" s="74"/>
      <c r="H38" s="194"/>
      <c r="I38" s="195"/>
      <c r="J38" s="75"/>
      <c r="K38" s="8"/>
      <c r="L38" s="197" t="s">
        <v>84</v>
      </c>
      <c r="M38" s="198"/>
      <c r="N38" s="73"/>
      <c r="O38" s="76"/>
      <c r="P38" s="76"/>
      <c r="Q38" s="76"/>
      <c r="R38" s="75"/>
      <c r="Y38" s="2" t="e">
        <f>VLOOKUP($C$2,$Y$2:$BN$21,17,FALSE)</f>
        <v>#N/A</v>
      </c>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133" t="s">
        <v>1347</v>
      </c>
      <c r="BP38" s="134" t="s">
        <v>1348</v>
      </c>
      <c r="BQ38" s="135" t="s">
        <v>236</v>
      </c>
      <c r="BR38" s="135" t="s">
        <v>237</v>
      </c>
      <c r="BS38" s="136" t="s">
        <v>240</v>
      </c>
      <c r="BT38" s="136" t="str">
        <f t="shared" si="1"/>
        <v>川口市立芝中学校</v>
      </c>
      <c r="BU38" s="136" t="s">
        <v>851</v>
      </c>
      <c r="BV38" s="135" t="s">
        <v>241</v>
      </c>
      <c r="BW38" s="137" t="s">
        <v>242</v>
      </c>
      <c r="BX38" s="138" t="s">
        <v>1349</v>
      </c>
      <c r="BY38" s="139" t="s">
        <v>1350</v>
      </c>
      <c r="BZ38" s="101" t="s">
        <v>1350</v>
      </c>
    </row>
    <row r="39" spans="2:78" s="4" customFormat="1" ht="37.5" customHeight="1">
      <c r="B39" s="72" t="s">
        <v>85</v>
      </c>
      <c r="C39" s="215"/>
      <c r="D39" s="195"/>
      <c r="E39" s="199"/>
      <c r="F39" s="195"/>
      <c r="G39" s="74"/>
      <c r="H39" s="194"/>
      <c r="I39" s="195"/>
      <c r="J39" s="75"/>
      <c r="K39" s="8"/>
      <c r="L39" s="197" t="s">
        <v>85</v>
      </c>
      <c r="M39" s="198"/>
      <c r="N39" s="73"/>
      <c r="O39" s="76"/>
      <c r="P39" s="76"/>
      <c r="Q39" s="76"/>
      <c r="R39" s="75"/>
      <c r="Y39" s="2" t="e">
        <f>VLOOKUP($C$2,$Y$2:$BN$21,18,FALSE)</f>
        <v>#N/A</v>
      </c>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133" t="s">
        <v>1351</v>
      </c>
      <c r="BP39" s="134" t="s">
        <v>686</v>
      </c>
      <c r="BQ39" s="135" t="s">
        <v>236</v>
      </c>
      <c r="BR39" s="135" t="s">
        <v>237</v>
      </c>
      <c r="BS39" s="136" t="s">
        <v>243</v>
      </c>
      <c r="BT39" s="136" t="str">
        <f t="shared" si="1"/>
        <v>川口市立芝東中学校</v>
      </c>
      <c r="BU39" s="136" t="s">
        <v>852</v>
      </c>
      <c r="BV39" s="135" t="s">
        <v>244</v>
      </c>
      <c r="BW39" s="137" t="s">
        <v>245</v>
      </c>
      <c r="BX39" s="138" t="s">
        <v>1352</v>
      </c>
      <c r="BY39" s="139" t="s">
        <v>1353</v>
      </c>
      <c r="BZ39" s="101" t="s">
        <v>1353</v>
      </c>
    </row>
    <row r="40" spans="2:78" s="4" customFormat="1" ht="37.5" customHeight="1">
      <c r="B40" s="72" t="s">
        <v>86</v>
      </c>
      <c r="C40" s="215"/>
      <c r="D40" s="195"/>
      <c r="E40" s="199"/>
      <c r="F40" s="195"/>
      <c r="G40" s="74"/>
      <c r="H40" s="194"/>
      <c r="I40" s="195"/>
      <c r="J40" s="75"/>
      <c r="K40" s="8"/>
      <c r="L40" s="197" t="s">
        <v>86</v>
      </c>
      <c r="M40" s="198"/>
      <c r="N40" s="73"/>
      <c r="O40" s="76"/>
      <c r="P40" s="76"/>
      <c r="Q40" s="76"/>
      <c r="R40" s="75"/>
      <c r="Y40" s="2" t="e">
        <f>VLOOKUP($C$2,$Y$2:$BN$21,19,FALSE)</f>
        <v>#N/A</v>
      </c>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133" t="s">
        <v>1354</v>
      </c>
      <c r="BP40" s="134" t="s">
        <v>687</v>
      </c>
      <c r="BQ40" s="135" t="s">
        <v>236</v>
      </c>
      <c r="BR40" s="135" t="s">
        <v>237</v>
      </c>
      <c r="BS40" s="136" t="s">
        <v>246</v>
      </c>
      <c r="BT40" s="136" t="str">
        <f t="shared" si="1"/>
        <v>川口市立岸川中学校</v>
      </c>
      <c r="BU40" s="136" t="s">
        <v>853</v>
      </c>
      <c r="BV40" s="135" t="s">
        <v>247</v>
      </c>
      <c r="BW40" s="137" t="s">
        <v>248</v>
      </c>
      <c r="BX40" s="138" t="s">
        <v>1355</v>
      </c>
      <c r="BY40" s="139" t="s">
        <v>1356</v>
      </c>
      <c r="BZ40" s="101" t="s">
        <v>1356</v>
      </c>
    </row>
    <row r="41" spans="2:78" s="4" customFormat="1" ht="37.5" customHeight="1">
      <c r="B41" s="72" t="s">
        <v>87</v>
      </c>
      <c r="C41" s="215"/>
      <c r="D41" s="195"/>
      <c r="E41" s="199"/>
      <c r="F41" s="195"/>
      <c r="G41" s="74"/>
      <c r="H41" s="194"/>
      <c r="I41" s="195"/>
      <c r="J41" s="75"/>
      <c r="K41" s="8"/>
      <c r="L41" s="197" t="s">
        <v>87</v>
      </c>
      <c r="M41" s="198"/>
      <c r="N41" s="73"/>
      <c r="O41" s="76"/>
      <c r="P41" s="76"/>
      <c r="Q41" s="76"/>
      <c r="R41" s="75"/>
      <c r="Y41" s="2" t="e">
        <f>VLOOKUP($C$2,$Y$2:$BN$21,20,FALSE)</f>
        <v>#N/A</v>
      </c>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133" t="s">
        <v>1357</v>
      </c>
      <c r="BP41" s="134" t="s">
        <v>688</v>
      </c>
      <c r="BQ41" s="135" t="s">
        <v>236</v>
      </c>
      <c r="BR41" s="135" t="s">
        <v>237</v>
      </c>
      <c r="BS41" s="136" t="s">
        <v>2055</v>
      </c>
      <c r="BT41" s="136" t="str">
        <f t="shared" si="1"/>
        <v>川口市立小谷場中学校</v>
      </c>
      <c r="BU41" s="136" t="s">
        <v>854</v>
      </c>
      <c r="BV41" s="135" t="s">
        <v>2056</v>
      </c>
      <c r="BW41" s="137" t="s">
        <v>2057</v>
      </c>
      <c r="BX41" s="138" t="s">
        <v>1358</v>
      </c>
      <c r="BY41" s="139" t="s">
        <v>1359</v>
      </c>
      <c r="BZ41" s="101" t="s">
        <v>1359</v>
      </c>
    </row>
    <row r="42" spans="2:78" s="4" customFormat="1" ht="37.5" customHeight="1">
      <c r="B42" s="72" t="s">
        <v>88</v>
      </c>
      <c r="C42" s="215"/>
      <c r="D42" s="195"/>
      <c r="E42" s="199"/>
      <c r="F42" s="195"/>
      <c r="G42" s="74"/>
      <c r="H42" s="194"/>
      <c r="I42" s="195"/>
      <c r="J42" s="75"/>
      <c r="K42" s="8"/>
      <c r="L42" s="197" t="s">
        <v>88</v>
      </c>
      <c r="M42" s="198"/>
      <c r="N42" s="73"/>
      <c r="O42" s="76"/>
      <c r="P42" s="76"/>
      <c r="Q42" s="76"/>
      <c r="R42" s="75"/>
      <c r="Y42" s="2" t="e">
        <f>VLOOKUP($C$2,$Y$2:$BN$21,21,FALSE)</f>
        <v>#N/A</v>
      </c>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133" t="s">
        <v>1360</v>
      </c>
      <c r="BP42" s="134" t="s">
        <v>689</v>
      </c>
      <c r="BQ42" s="135" t="s">
        <v>236</v>
      </c>
      <c r="BR42" s="135" t="s">
        <v>237</v>
      </c>
      <c r="BS42" s="136" t="s">
        <v>249</v>
      </c>
      <c r="BT42" s="136" t="str">
        <f t="shared" si="1"/>
        <v>川口市立戸塚中学校</v>
      </c>
      <c r="BU42" s="136" t="s">
        <v>855</v>
      </c>
      <c r="BV42" s="135" t="s">
        <v>250</v>
      </c>
      <c r="BW42" s="137" t="s">
        <v>251</v>
      </c>
      <c r="BX42" s="138" t="s">
        <v>1361</v>
      </c>
      <c r="BY42" s="139" t="s">
        <v>1362</v>
      </c>
      <c r="BZ42" s="101" t="s">
        <v>1362</v>
      </c>
    </row>
    <row r="43" spans="2:78" s="4" customFormat="1" ht="37.5" customHeight="1">
      <c r="B43" s="72" t="s">
        <v>89</v>
      </c>
      <c r="C43" s="215"/>
      <c r="D43" s="195"/>
      <c r="E43" s="199"/>
      <c r="F43" s="195"/>
      <c r="G43" s="74"/>
      <c r="H43" s="194"/>
      <c r="I43" s="195"/>
      <c r="J43" s="75"/>
      <c r="K43" s="8"/>
      <c r="L43" s="197" t="s">
        <v>89</v>
      </c>
      <c r="M43" s="198"/>
      <c r="N43" s="73"/>
      <c r="O43" s="76"/>
      <c r="P43" s="76"/>
      <c r="Q43" s="76"/>
      <c r="R43" s="75"/>
      <c r="Y43" s="2" t="e">
        <f>VLOOKUP($C$2,$Y$2:$BN$21,22,FALSE)</f>
        <v>#N/A</v>
      </c>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133" t="s">
        <v>1363</v>
      </c>
      <c r="BP43" s="134" t="s">
        <v>690</v>
      </c>
      <c r="BQ43" s="135" t="s">
        <v>236</v>
      </c>
      <c r="BR43" s="135" t="s">
        <v>237</v>
      </c>
      <c r="BS43" s="136" t="s">
        <v>252</v>
      </c>
      <c r="BT43" s="136" t="str">
        <f t="shared" si="1"/>
        <v>川口市立在家中学校</v>
      </c>
      <c r="BU43" s="136" t="s">
        <v>856</v>
      </c>
      <c r="BV43" s="135" t="s">
        <v>253</v>
      </c>
      <c r="BW43" s="137" t="s">
        <v>254</v>
      </c>
      <c r="BX43" s="138" t="s">
        <v>1364</v>
      </c>
      <c r="BY43" s="139" t="s">
        <v>1365</v>
      </c>
      <c r="BZ43" s="101" t="s">
        <v>1365</v>
      </c>
    </row>
    <row r="44" spans="2:78" s="4" customFormat="1" ht="37.5" customHeight="1" thickBot="1">
      <c r="B44" s="72" t="s">
        <v>90</v>
      </c>
      <c r="C44" s="215"/>
      <c r="D44" s="195"/>
      <c r="E44" s="199"/>
      <c r="F44" s="195"/>
      <c r="G44" s="74"/>
      <c r="H44" s="194"/>
      <c r="I44" s="195"/>
      <c r="J44" s="75"/>
      <c r="K44" s="8"/>
      <c r="L44" s="197" t="s">
        <v>90</v>
      </c>
      <c r="M44" s="198"/>
      <c r="N44" s="73"/>
      <c r="O44" s="76"/>
      <c r="P44" s="76"/>
      <c r="Q44" s="76"/>
      <c r="R44" s="75"/>
      <c r="Y44" s="2" t="e">
        <f>VLOOKUP($C$2,$Y$2:$BN$21,23,FALSE)</f>
        <v>#N/A</v>
      </c>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150" t="s">
        <v>1366</v>
      </c>
      <c r="BP44" s="151" t="s">
        <v>691</v>
      </c>
      <c r="BQ44" s="152" t="s">
        <v>236</v>
      </c>
      <c r="BR44" s="152" t="s">
        <v>237</v>
      </c>
      <c r="BS44" s="153" t="s">
        <v>2058</v>
      </c>
      <c r="BT44" s="153" t="str">
        <f t="shared" si="1"/>
        <v>川口市立八幡木中学校</v>
      </c>
      <c r="BU44" s="153" t="s">
        <v>857</v>
      </c>
      <c r="BV44" s="152" t="s">
        <v>2059</v>
      </c>
      <c r="BW44" s="154" t="s">
        <v>2060</v>
      </c>
      <c r="BX44" s="155" t="s">
        <v>1367</v>
      </c>
      <c r="BY44" s="156" t="s">
        <v>1368</v>
      </c>
      <c r="BZ44" s="102" t="s">
        <v>1368</v>
      </c>
    </row>
    <row r="45" spans="2:78" s="4" customFormat="1" ht="37.5" customHeight="1">
      <c r="B45" s="72" t="s">
        <v>91</v>
      </c>
      <c r="C45" s="215"/>
      <c r="D45" s="195"/>
      <c r="E45" s="199"/>
      <c r="F45" s="195"/>
      <c r="G45" s="74"/>
      <c r="H45" s="194"/>
      <c r="I45" s="195"/>
      <c r="J45" s="75"/>
      <c r="K45" s="8"/>
      <c r="L45" s="197" t="s">
        <v>91</v>
      </c>
      <c r="M45" s="198"/>
      <c r="N45" s="73"/>
      <c r="O45" s="76"/>
      <c r="P45" s="76"/>
      <c r="Q45" s="76"/>
      <c r="R45" s="75"/>
      <c r="Y45" s="2" t="e">
        <f>VLOOKUP($C$2,$Y$2:$BN$21,24,FALSE)</f>
        <v>#N/A</v>
      </c>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157" t="s">
        <v>1369</v>
      </c>
      <c r="BP45" s="158" t="s">
        <v>1370</v>
      </c>
      <c r="BQ45" s="159" t="s">
        <v>255</v>
      </c>
      <c r="BR45" s="159" t="s">
        <v>256</v>
      </c>
      <c r="BS45" s="160" t="s">
        <v>2061</v>
      </c>
      <c r="BT45" s="160" t="str">
        <f t="shared" si="1"/>
        <v>蕨市立第一中学校</v>
      </c>
      <c r="BU45" s="160" t="s">
        <v>1189</v>
      </c>
      <c r="BV45" s="159" t="s">
        <v>257</v>
      </c>
      <c r="BW45" s="161" t="s">
        <v>258</v>
      </c>
      <c r="BX45" s="162" t="s">
        <v>1371</v>
      </c>
      <c r="BY45" s="163" t="s">
        <v>1372</v>
      </c>
      <c r="BZ45" s="105" t="s">
        <v>1372</v>
      </c>
    </row>
    <row r="46" spans="2:78" s="4" customFormat="1" ht="37.5" customHeight="1">
      <c r="B46" s="72" t="s">
        <v>92</v>
      </c>
      <c r="C46" s="215"/>
      <c r="D46" s="195"/>
      <c r="E46" s="199"/>
      <c r="F46" s="195"/>
      <c r="G46" s="74"/>
      <c r="H46" s="194"/>
      <c r="I46" s="195"/>
      <c r="J46" s="75"/>
      <c r="K46" s="8"/>
      <c r="L46" s="197" t="s">
        <v>92</v>
      </c>
      <c r="M46" s="198"/>
      <c r="N46" s="73"/>
      <c r="O46" s="76"/>
      <c r="P46" s="76"/>
      <c r="Q46" s="76"/>
      <c r="R46" s="75"/>
      <c r="Y46" s="2" t="e">
        <f>VLOOKUP($C$2,$Y$2:$BN$21,25,FALSE)</f>
        <v>#N/A</v>
      </c>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133" t="s">
        <v>1373</v>
      </c>
      <c r="BP46" s="142" t="s">
        <v>1374</v>
      </c>
      <c r="BQ46" s="135" t="s">
        <v>255</v>
      </c>
      <c r="BR46" s="135" t="s">
        <v>256</v>
      </c>
      <c r="BS46" s="136" t="s">
        <v>2062</v>
      </c>
      <c r="BT46" s="136" t="str">
        <f t="shared" si="1"/>
        <v>蕨市立第二中学校</v>
      </c>
      <c r="BU46" s="136" t="s">
        <v>2063</v>
      </c>
      <c r="BV46" s="135" t="s">
        <v>2064</v>
      </c>
      <c r="BW46" s="137" t="s">
        <v>2065</v>
      </c>
      <c r="BX46" s="138" t="s">
        <v>2066</v>
      </c>
      <c r="BY46" s="139" t="s">
        <v>2067</v>
      </c>
      <c r="BZ46" s="101" t="s">
        <v>2067</v>
      </c>
    </row>
    <row r="47" spans="2:78" s="4" customFormat="1" ht="37.5" customHeight="1">
      <c r="B47" s="72" t="s">
        <v>93</v>
      </c>
      <c r="C47" s="215"/>
      <c r="D47" s="195"/>
      <c r="E47" s="199"/>
      <c r="F47" s="195"/>
      <c r="G47" s="74"/>
      <c r="H47" s="194"/>
      <c r="I47" s="195"/>
      <c r="J47" s="75"/>
      <c r="K47" s="8"/>
      <c r="L47" s="197" t="s">
        <v>93</v>
      </c>
      <c r="M47" s="198"/>
      <c r="N47" s="73"/>
      <c r="O47" s="76"/>
      <c r="P47" s="76"/>
      <c r="Q47" s="76"/>
      <c r="R47" s="75"/>
      <c r="Y47" s="2" t="e">
        <f>VLOOKUP($C$2,$Y$2:$BN$21,26,FALSE)</f>
        <v>#N/A</v>
      </c>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133" t="s">
        <v>1373</v>
      </c>
      <c r="BP47" s="142" t="s">
        <v>1379</v>
      </c>
      <c r="BQ47" s="135" t="s">
        <v>255</v>
      </c>
      <c r="BR47" s="135" t="s">
        <v>259</v>
      </c>
      <c r="BS47" s="136" t="s">
        <v>260</v>
      </c>
      <c r="BT47" s="136" t="str">
        <f>+BR47&amp;BS47&amp;"中学校"</f>
        <v>戸田市立戸田中学校</v>
      </c>
      <c r="BU47" s="136" t="s">
        <v>1375</v>
      </c>
      <c r="BV47" s="135" t="s">
        <v>261</v>
      </c>
      <c r="BW47" s="137" t="s">
        <v>262</v>
      </c>
      <c r="BX47" s="138" t="s">
        <v>1376</v>
      </c>
      <c r="BY47" s="139" t="s">
        <v>1377</v>
      </c>
      <c r="BZ47" s="101" t="s">
        <v>1377</v>
      </c>
    </row>
    <row r="48" spans="2:78" s="4" customFormat="1" ht="37.5" customHeight="1">
      <c r="B48" s="72" t="s">
        <v>94</v>
      </c>
      <c r="C48" s="215"/>
      <c r="D48" s="195"/>
      <c r="E48" s="199"/>
      <c r="F48" s="195"/>
      <c r="G48" s="74"/>
      <c r="H48" s="194"/>
      <c r="I48" s="195"/>
      <c r="J48" s="75"/>
      <c r="K48" s="8"/>
      <c r="L48" s="197" t="s">
        <v>94</v>
      </c>
      <c r="M48" s="198"/>
      <c r="N48" s="73"/>
      <c r="O48" s="76"/>
      <c r="P48" s="76"/>
      <c r="Q48" s="76"/>
      <c r="R48" s="75"/>
      <c r="Y48" s="2" t="e">
        <f>VLOOKUP($C$2,$Y$2:$BN$21,27,FALSE)</f>
        <v>#N/A</v>
      </c>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133" t="s">
        <v>1378</v>
      </c>
      <c r="BP48" s="142" t="s">
        <v>2169</v>
      </c>
      <c r="BQ48" s="135" t="s">
        <v>255</v>
      </c>
      <c r="BR48" s="135" t="s">
        <v>259</v>
      </c>
      <c r="BS48" s="136" t="s">
        <v>263</v>
      </c>
      <c r="BT48" s="136" t="str">
        <f>+BR48&amp;BS48&amp;"中学校"</f>
        <v>戸田市立戸田東中学校</v>
      </c>
      <c r="BU48" s="136" t="s">
        <v>1380</v>
      </c>
      <c r="BV48" s="135" t="s">
        <v>264</v>
      </c>
      <c r="BW48" s="137" t="s">
        <v>265</v>
      </c>
      <c r="BX48" s="138" t="s">
        <v>1381</v>
      </c>
      <c r="BY48" s="139" t="s">
        <v>1382</v>
      </c>
      <c r="BZ48" s="101" t="s">
        <v>1382</v>
      </c>
    </row>
    <row r="49" spans="2:78" s="4" customFormat="1" ht="36.75" customHeight="1">
      <c r="B49" s="72" t="s">
        <v>95</v>
      </c>
      <c r="C49" s="215"/>
      <c r="D49" s="195"/>
      <c r="E49" s="199"/>
      <c r="F49" s="195"/>
      <c r="G49" s="74"/>
      <c r="H49" s="194"/>
      <c r="I49" s="195"/>
      <c r="J49" s="75"/>
      <c r="K49" s="8"/>
      <c r="L49" s="197" t="s">
        <v>95</v>
      </c>
      <c r="M49" s="198"/>
      <c r="N49" s="73"/>
      <c r="O49" s="76"/>
      <c r="P49" s="76"/>
      <c r="Q49" s="76"/>
      <c r="R49" s="75"/>
      <c r="Y49" s="2" t="e">
        <f>VLOOKUP($C$2,$Y$2:$BN$21,28,FALSE)</f>
        <v>#N/A</v>
      </c>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133" t="s">
        <v>2170</v>
      </c>
      <c r="BP49" s="142" t="s">
        <v>2171</v>
      </c>
      <c r="BQ49" s="135" t="s">
        <v>255</v>
      </c>
      <c r="BR49" s="135" t="s">
        <v>259</v>
      </c>
      <c r="BS49" s="136" t="s">
        <v>266</v>
      </c>
      <c r="BT49" s="136" t="str">
        <f>+BR49&amp;BS49&amp;"中学校"</f>
        <v>戸田市立新曽中学校</v>
      </c>
      <c r="BU49" s="136" t="s">
        <v>858</v>
      </c>
      <c r="BV49" s="135" t="s">
        <v>267</v>
      </c>
      <c r="BW49" s="137" t="s">
        <v>268</v>
      </c>
      <c r="BX49" s="138" t="s">
        <v>1383</v>
      </c>
      <c r="BY49" s="139" t="s">
        <v>1384</v>
      </c>
      <c r="BZ49" s="101" t="s">
        <v>1384</v>
      </c>
    </row>
    <row r="50" spans="2:78" s="4" customFormat="1" ht="37.5" customHeight="1">
      <c r="B50" s="72" t="s">
        <v>96</v>
      </c>
      <c r="C50" s="215"/>
      <c r="D50" s="195"/>
      <c r="E50" s="199"/>
      <c r="F50" s="195"/>
      <c r="G50" s="74"/>
      <c r="H50" s="194"/>
      <c r="I50" s="195"/>
      <c r="J50" s="75"/>
      <c r="K50" s="8"/>
      <c r="L50" s="197" t="s">
        <v>96</v>
      </c>
      <c r="M50" s="198"/>
      <c r="N50" s="73"/>
      <c r="O50" s="76"/>
      <c r="P50" s="76"/>
      <c r="Q50" s="76"/>
      <c r="R50" s="75"/>
      <c r="Y50" s="2" t="e">
        <f>VLOOKUP($C$2,$Y$2:$BN$21,29,FALSE)</f>
        <v>#N/A</v>
      </c>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133" t="s">
        <v>2172</v>
      </c>
      <c r="BP50" s="142" t="s">
        <v>2150</v>
      </c>
      <c r="BQ50" s="135" t="s">
        <v>255</v>
      </c>
      <c r="BR50" s="135" t="s">
        <v>259</v>
      </c>
      <c r="BS50" s="136" t="s">
        <v>2151</v>
      </c>
      <c r="BT50" s="136" t="str">
        <f aca="true" t="shared" si="2" ref="BT50:BT67">+BR50&amp;BS50&amp;"中学校"</f>
        <v>戸田市立笹目中学校</v>
      </c>
      <c r="BU50" s="136" t="s">
        <v>2173</v>
      </c>
      <c r="BV50" s="135" t="s">
        <v>2174</v>
      </c>
      <c r="BW50" s="137" t="s">
        <v>2175</v>
      </c>
      <c r="BX50" s="138" t="s">
        <v>2152</v>
      </c>
      <c r="BY50" s="139" t="s">
        <v>2153</v>
      </c>
      <c r="BZ50" s="101" t="s">
        <v>2153</v>
      </c>
    </row>
    <row r="51" spans="1:78" ht="19.5" customHeight="1">
      <c r="A51" s="4"/>
      <c r="B51" s="4"/>
      <c r="C51" s="17"/>
      <c r="D51" s="17"/>
      <c r="E51" s="17"/>
      <c r="F51" s="17"/>
      <c r="G51" s="17"/>
      <c r="H51" s="17"/>
      <c r="I51" s="17"/>
      <c r="J51" s="17"/>
      <c r="N51" s="19"/>
      <c r="O51" s="19"/>
      <c r="P51" s="19"/>
      <c r="Q51" s="19"/>
      <c r="R51" s="19"/>
      <c r="Y51" s="2" t="e">
        <f>VLOOKUP($C$2,$Y$2:$BN$21,30,FALSE)</f>
        <v>#N/A</v>
      </c>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133" t="s">
        <v>2176</v>
      </c>
      <c r="BP51" s="142" t="s">
        <v>2149</v>
      </c>
      <c r="BQ51" s="135" t="s">
        <v>255</v>
      </c>
      <c r="BR51" s="135" t="s">
        <v>269</v>
      </c>
      <c r="BS51" s="136" t="s">
        <v>270</v>
      </c>
      <c r="BT51" s="136" t="str">
        <f t="shared" si="2"/>
        <v>草加市立草加中学校</v>
      </c>
      <c r="BU51" s="136" t="s">
        <v>2177</v>
      </c>
      <c r="BV51" s="135" t="s">
        <v>271</v>
      </c>
      <c r="BW51" s="137" t="s">
        <v>2178</v>
      </c>
      <c r="BX51" s="138" t="s">
        <v>1385</v>
      </c>
      <c r="BY51" s="139" t="s">
        <v>1386</v>
      </c>
      <c r="BZ51" s="101" t="s">
        <v>1386</v>
      </c>
    </row>
    <row r="52" spans="2:78" ht="30" customHeight="1">
      <c r="B52" s="18" t="s">
        <v>49</v>
      </c>
      <c r="C52" s="202" t="s">
        <v>12</v>
      </c>
      <c r="D52" s="217"/>
      <c r="E52" s="201" t="s">
        <v>30</v>
      </c>
      <c r="F52" s="202"/>
      <c r="G52" s="35" t="s">
        <v>45</v>
      </c>
      <c r="H52" s="201" t="s">
        <v>16</v>
      </c>
      <c r="I52" s="202"/>
      <c r="J52" s="31" t="s">
        <v>27</v>
      </c>
      <c r="K52" s="8"/>
      <c r="L52" s="225" t="s">
        <v>50</v>
      </c>
      <c r="M52" s="226"/>
      <c r="N52" s="77" t="s">
        <v>28</v>
      </c>
      <c r="O52" s="78" t="s">
        <v>30</v>
      </c>
      <c r="P52" s="78" t="s">
        <v>45</v>
      </c>
      <c r="Q52" s="78" t="s">
        <v>16</v>
      </c>
      <c r="R52" s="79" t="s">
        <v>27</v>
      </c>
      <c r="Y52" s="2" t="e">
        <f>VLOOKUP($C$2,$Y$2:$BN$21,31,FALSE)</f>
        <v>#N/A</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33" t="s">
        <v>2179</v>
      </c>
      <c r="BP52" s="142" t="s">
        <v>2148</v>
      </c>
      <c r="BQ52" s="135" t="s">
        <v>255</v>
      </c>
      <c r="BR52" s="135" t="s">
        <v>269</v>
      </c>
      <c r="BS52" s="136" t="s">
        <v>272</v>
      </c>
      <c r="BT52" s="136" t="str">
        <f t="shared" si="2"/>
        <v>草加市立谷塚中学校</v>
      </c>
      <c r="BU52" s="136" t="s">
        <v>859</v>
      </c>
      <c r="BV52" s="135" t="s">
        <v>273</v>
      </c>
      <c r="BW52" s="137" t="s">
        <v>274</v>
      </c>
      <c r="BX52" s="138" t="s">
        <v>1387</v>
      </c>
      <c r="BY52" s="139" t="s">
        <v>1388</v>
      </c>
      <c r="BZ52" s="101" t="s">
        <v>1388</v>
      </c>
    </row>
    <row r="53" spans="2:78" s="4" customFormat="1" ht="37.5" customHeight="1">
      <c r="B53" s="72" t="s">
        <v>97</v>
      </c>
      <c r="C53" s="220"/>
      <c r="D53" s="221"/>
      <c r="E53" s="199"/>
      <c r="F53" s="200"/>
      <c r="G53" s="74"/>
      <c r="H53" s="199"/>
      <c r="I53" s="200"/>
      <c r="J53" s="75"/>
      <c r="K53" s="8"/>
      <c r="L53" s="197" t="s">
        <v>97</v>
      </c>
      <c r="M53" s="198"/>
      <c r="N53" s="73"/>
      <c r="O53" s="76"/>
      <c r="P53" s="76"/>
      <c r="Q53" s="76"/>
      <c r="R53" s="75"/>
      <c r="Y53" s="2" t="e">
        <f>VLOOKUP($C$2,$Y$2:$BN$21,32,FALSE)</f>
        <v>#N/A</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33" t="s">
        <v>2180</v>
      </c>
      <c r="BP53" s="142" t="s">
        <v>2147</v>
      </c>
      <c r="BQ53" s="135" t="s">
        <v>255</v>
      </c>
      <c r="BR53" s="135" t="s">
        <v>269</v>
      </c>
      <c r="BS53" s="136" t="s">
        <v>275</v>
      </c>
      <c r="BT53" s="136" t="str">
        <f t="shared" si="2"/>
        <v>草加市立川柳中学校</v>
      </c>
      <c r="BU53" s="136" t="s">
        <v>860</v>
      </c>
      <c r="BV53" s="135" t="s">
        <v>276</v>
      </c>
      <c r="BW53" s="137" t="s">
        <v>277</v>
      </c>
      <c r="BX53" s="138" t="s">
        <v>1389</v>
      </c>
      <c r="BY53" s="139" t="s">
        <v>1390</v>
      </c>
      <c r="BZ53" s="101" t="s">
        <v>1390</v>
      </c>
    </row>
    <row r="54" spans="2:78" s="4" customFormat="1" ht="37.5" customHeight="1">
      <c r="B54" s="72" t="s">
        <v>98</v>
      </c>
      <c r="C54" s="220"/>
      <c r="D54" s="221"/>
      <c r="E54" s="199"/>
      <c r="F54" s="200"/>
      <c r="G54" s="74"/>
      <c r="H54" s="194"/>
      <c r="I54" s="196"/>
      <c r="J54" s="75"/>
      <c r="K54" s="8"/>
      <c r="L54" s="197" t="s">
        <v>98</v>
      </c>
      <c r="M54" s="198"/>
      <c r="N54" s="73"/>
      <c r="O54" s="76"/>
      <c r="P54" s="76"/>
      <c r="Q54" s="76"/>
      <c r="R54" s="75"/>
      <c r="Y54" s="2" t="e">
        <f>VLOOKUP($C$2,$Y$2:$BN$21,33,FALSE)</f>
        <v>#N/A</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33" t="s">
        <v>2181</v>
      </c>
      <c r="BP54" s="142" t="s">
        <v>2146</v>
      </c>
      <c r="BQ54" s="135" t="s">
        <v>255</v>
      </c>
      <c r="BR54" s="135" t="s">
        <v>269</v>
      </c>
      <c r="BS54" s="136" t="s">
        <v>278</v>
      </c>
      <c r="BT54" s="136" t="str">
        <f t="shared" si="2"/>
        <v>草加市立瀬崎中学校</v>
      </c>
      <c r="BU54" s="136" t="s">
        <v>861</v>
      </c>
      <c r="BV54" s="135" t="s">
        <v>279</v>
      </c>
      <c r="BW54" s="137" t="s">
        <v>2182</v>
      </c>
      <c r="BX54" s="138" t="s">
        <v>1391</v>
      </c>
      <c r="BY54" s="139" t="s">
        <v>1392</v>
      </c>
      <c r="BZ54" s="101" t="s">
        <v>1392</v>
      </c>
    </row>
    <row r="55" spans="2:78" s="4" customFormat="1" ht="37.5" customHeight="1">
      <c r="B55" s="72" t="s">
        <v>99</v>
      </c>
      <c r="C55" s="220"/>
      <c r="D55" s="221"/>
      <c r="E55" s="199"/>
      <c r="F55" s="200"/>
      <c r="G55" s="74"/>
      <c r="H55" s="194"/>
      <c r="I55" s="196"/>
      <c r="J55" s="75"/>
      <c r="K55" s="8"/>
      <c r="L55" s="197" t="s">
        <v>99</v>
      </c>
      <c r="M55" s="198"/>
      <c r="N55" s="73"/>
      <c r="O55" s="76"/>
      <c r="P55" s="76"/>
      <c r="Q55" s="76"/>
      <c r="R55" s="75"/>
      <c r="Y55" s="2" t="e">
        <f>VLOOKUP($C$2,$Y$2:$BN$21,34,FALSE)</f>
        <v>#N/A</v>
      </c>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133" t="s">
        <v>2183</v>
      </c>
      <c r="BP55" s="142" t="s">
        <v>2145</v>
      </c>
      <c r="BQ55" s="135" t="s">
        <v>255</v>
      </c>
      <c r="BR55" s="135" t="s">
        <v>269</v>
      </c>
      <c r="BS55" s="136" t="s">
        <v>280</v>
      </c>
      <c r="BT55" s="136" t="str">
        <f t="shared" si="2"/>
        <v>草加市立両新田中学校</v>
      </c>
      <c r="BU55" s="136" t="s">
        <v>862</v>
      </c>
      <c r="BV55" s="135" t="s">
        <v>281</v>
      </c>
      <c r="BW55" s="137" t="s">
        <v>282</v>
      </c>
      <c r="BX55" s="138" t="s">
        <v>1393</v>
      </c>
      <c r="BY55" s="139" t="s">
        <v>1394</v>
      </c>
      <c r="BZ55" s="101" t="s">
        <v>1394</v>
      </c>
    </row>
    <row r="56" spans="2:78" s="4" customFormat="1" ht="37.5" customHeight="1">
      <c r="B56" s="72" t="s">
        <v>100</v>
      </c>
      <c r="C56" s="220"/>
      <c r="D56" s="221"/>
      <c r="E56" s="199"/>
      <c r="F56" s="200"/>
      <c r="G56" s="74"/>
      <c r="H56" s="194"/>
      <c r="I56" s="196"/>
      <c r="J56" s="75"/>
      <c r="K56" s="8"/>
      <c r="L56" s="197" t="s">
        <v>100</v>
      </c>
      <c r="M56" s="198"/>
      <c r="N56" s="73"/>
      <c r="O56" s="76"/>
      <c r="P56" s="76"/>
      <c r="Q56" s="76"/>
      <c r="R56" s="75"/>
      <c r="Y56" s="2" t="e">
        <f>VLOOKUP($C$2,$Y$2:$BN$21,35,FALSE)</f>
        <v>#N/A</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133" t="s">
        <v>2184</v>
      </c>
      <c r="BP56" s="142" t="s">
        <v>2144</v>
      </c>
      <c r="BQ56" s="135" t="s">
        <v>255</v>
      </c>
      <c r="BR56" s="135" t="s">
        <v>269</v>
      </c>
      <c r="BS56" s="136" t="s">
        <v>283</v>
      </c>
      <c r="BT56" s="136" t="str">
        <f t="shared" si="2"/>
        <v>草加市立青柳中学校</v>
      </c>
      <c r="BU56" s="136" t="s">
        <v>863</v>
      </c>
      <c r="BV56" s="135" t="s">
        <v>276</v>
      </c>
      <c r="BW56" s="137" t="s">
        <v>284</v>
      </c>
      <c r="BX56" s="138" t="s">
        <v>1395</v>
      </c>
      <c r="BY56" s="139" t="s">
        <v>1396</v>
      </c>
      <c r="BZ56" s="101" t="s">
        <v>1396</v>
      </c>
    </row>
    <row r="57" spans="2:78" s="4" customFormat="1" ht="37.5" customHeight="1" thickBot="1">
      <c r="B57" s="72" t="s">
        <v>101</v>
      </c>
      <c r="C57" s="220"/>
      <c r="D57" s="221"/>
      <c r="E57" s="199"/>
      <c r="F57" s="200"/>
      <c r="G57" s="74"/>
      <c r="H57" s="194"/>
      <c r="I57" s="196"/>
      <c r="J57" s="75"/>
      <c r="K57" s="8"/>
      <c r="L57" s="197" t="s">
        <v>101</v>
      </c>
      <c r="M57" s="198"/>
      <c r="N57" s="73"/>
      <c r="O57" s="76"/>
      <c r="P57" s="76"/>
      <c r="Q57" s="76"/>
      <c r="R57" s="75"/>
      <c r="Y57" s="2" t="e">
        <f>VLOOKUP($C$2,$Y$2:$BN$21,36,FALSE)</f>
        <v>#N/A</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143" t="s">
        <v>2185</v>
      </c>
      <c r="BP57" s="144" t="s">
        <v>2186</v>
      </c>
      <c r="BQ57" s="145" t="s">
        <v>255</v>
      </c>
      <c r="BR57" s="145" t="s">
        <v>269</v>
      </c>
      <c r="BS57" s="146" t="s">
        <v>285</v>
      </c>
      <c r="BT57" s="146" t="str">
        <f t="shared" si="2"/>
        <v>草加市立松江中学校</v>
      </c>
      <c r="BU57" s="146" t="s">
        <v>864</v>
      </c>
      <c r="BV57" s="145" t="s">
        <v>286</v>
      </c>
      <c r="BW57" s="147" t="s">
        <v>287</v>
      </c>
      <c r="BX57" s="148" t="s">
        <v>1397</v>
      </c>
      <c r="BY57" s="149" t="s">
        <v>1398</v>
      </c>
      <c r="BZ57" s="104" t="s">
        <v>1398</v>
      </c>
    </row>
    <row r="58" spans="2:78" s="4" customFormat="1" ht="37.5" customHeight="1">
      <c r="B58" s="72" t="s">
        <v>102</v>
      </c>
      <c r="C58" s="220"/>
      <c r="D58" s="221"/>
      <c r="E58" s="199"/>
      <c r="F58" s="200"/>
      <c r="G58" s="74"/>
      <c r="H58" s="194"/>
      <c r="I58" s="196"/>
      <c r="J58" s="75"/>
      <c r="K58" s="8"/>
      <c r="L58" s="197" t="s">
        <v>102</v>
      </c>
      <c r="M58" s="198"/>
      <c r="N58" s="73"/>
      <c r="O58" s="76"/>
      <c r="P58" s="76"/>
      <c r="Q58" s="76"/>
      <c r="R58" s="75"/>
      <c r="Y58" s="2" t="e">
        <f>VLOOKUP($C$2,$Y$2:$BN$21,37,FALSE)</f>
        <v>#N/A</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125" t="s">
        <v>2187</v>
      </c>
      <c r="BP58" s="126" t="s">
        <v>2188</v>
      </c>
      <c r="BQ58" s="127" t="s">
        <v>288</v>
      </c>
      <c r="BR58" s="127" t="s">
        <v>289</v>
      </c>
      <c r="BS58" s="128" t="s">
        <v>290</v>
      </c>
      <c r="BT58" s="128" t="str">
        <f t="shared" si="2"/>
        <v>朝霞市立朝霞第一中学校</v>
      </c>
      <c r="BU58" s="128" t="s">
        <v>2189</v>
      </c>
      <c r="BV58" s="127" t="s">
        <v>2190</v>
      </c>
      <c r="BW58" s="129" t="s">
        <v>291</v>
      </c>
      <c r="BX58" s="130" t="s">
        <v>1399</v>
      </c>
      <c r="BY58" s="131" t="s">
        <v>1400</v>
      </c>
      <c r="BZ58" s="100" t="s">
        <v>1400</v>
      </c>
    </row>
    <row r="59" spans="2:78" s="4" customFormat="1" ht="37.5" customHeight="1">
      <c r="B59" s="72" t="s">
        <v>103</v>
      </c>
      <c r="C59" s="220"/>
      <c r="D59" s="221"/>
      <c r="E59" s="199"/>
      <c r="F59" s="200"/>
      <c r="G59" s="74"/>
      <c r="H59" s="194"/>
      <c r="I59" s="196"/>
      <c r="J59" s="75"/>
      <c r="K59" s="8"/>
      <c r="L59" s="197" t="s">
        <v>103</v>
      </c>
      <c r="M59" s="198"/>
      <c r="N59" s="73"/>
      <c r="O59" s="76"/>
      <c r="P59" s="76"/>
      <c r="Q59" s="76"/>
      <c r="R59" s="75"/>
      <c r="S59" s="10"/>
      <c r="Y59" s="2" t="e">
        <f>VLOOKUP($C$2,$Y$2:$BN$21,38,FALSE)</f>
        <v>#N/A</v>
      </c>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133" t="s">
        <v>2191</v>
      </c>
      <c r="BP59" s="134" t="s">
        <v>2192</v>
      </c>
      <c r="BQ59" s="135" t="s">
        <v>288</v>
      </c>
      <c r="BR59" s="135" t="s">
        <v>289</v>
      </c>
      <c r="BS59" s="136" t="s">
        <v>292</v>
      </c>
      <c r="BT59" s="136" t="str">
        <f t="shared" si="2"/>
        <v>朝霞市立朝霞第三中学校</v>
      </c>
      <c r="BU59" s="136" t="s">
        <v>2193</v>
      </c>
      <c r="BV59" s="135" t="s">
        <v>293</v>
      </c>
      <c r="BW59" s="137" t="s">
        <v>294</v>
      </c>
      <c r="BX59" s="138" t="s">
        <v>1401</v>
      </c>
      <c r="BY59" s="139" t="s">
        <v>1402</v>
      </c>
      <c r="BZ59" s="101" t="s">
        <v>1402</v>
      </c>
    </row>
    <row r="60" spans="2:78" s="4" customFormat="1" ht="37.5" customHeight="1">
      <c r="B60" s="72" t="s">
        <v>104</v>
      </c>
      <c r="C60" s="220"/>
      <c r="D60" s="221"/>
      <c r="E60" s="199"/>
      <c r="F60" s="200"/>
      <c r="G60" s="74"/>
      <c r="H60" s="194"/>
      <c r="I60" s="196"/>
      <c r="J60" s="75"/>
      <c r="K60" s="8"/>
      <c r="L60" s="197" t="s">
        <v>104</v>
      </c>
      <c r="M60" s="198"/>
      <c r="N60" s="73"/>
      <c r="O60" s="76"/>
      <c r="P60" s="76"/>
      <c r="Q60" s="76"/>
      <c r="R60" s="75"/>
      <c r="S60" s="10"/>
      <c r="Y60" s="2" t="e">
        <f>VLOOKUP($C$2,$Y$2:$BN$21,39,FALSE)</f>
        <v>#N/A</v>
      </c>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133" t="s">
        <v>2194</v>
      </c>
      <c r="BP60" s="134" t="s">
        <v>696</v>
      </c>
      <c r="BQ60" s="135" t="s">
        <v>288</v>
      </c>
      <c r="BR60" s="135" t="s">
        <v>289</v>
      </c>
      <c r="BS60" s="136" t="s">
        <v>295</v>
      </c>
      <c r="BT60" s="136" t="str">
        <f t="shared" si="2"/>
        <v>朝霞市立朝霞第四中学校</v>
      </c>
      <c r="BU60" s="136" t="s">
        <v>2195</v>
      </c>
      <c r="BV60" s="135" t="s">
        <v>2196</v>
      </c>
      <c r="BW60" s="137" t="s">
        <v>296</v>
      </c>
      <c r="BX60" s="138" t="s">
        <v>1403</v>
      </c>
      <c r="BY60" s="139" t="s">
        <v>1404</v>
      </c>
      <c r="BZ60" s="101" t="s">
        <v>1404</v>
      </c>
    </row>
    <row r="61" spans="2:78" s="4" customFormat="1" ht="37.5" customHeight="1">
      <c r="B61" s="72" t="s">
        <v>105</v>
      </c>
      <c r="C61" s="220"/>
      <c r="D61" s="221"/>
      <c r="E61" s="199"/>
      <c r="F61" s="200"/>
      <c r="G61" s="74"/>
      <c r="H61" s="194"/>
      <c r="I61" s="196"/>
      <c r="J61" s="75"/>
      <c r="K61" s="8"/>
      <c r="L61" s="197" t="s">
        <v>105</v>
      </c>
      <c r="M61" s="198"/>
      <c r="N61" s="73"/>
      <c r="O61" s="76"/>
      <c r="P61" s="76"/>
      <c r="Q61" s="76"/>
      <c r="R61" s="75"/>
      <c r="S61" s="10"/>
      <c r="Y61" s="2" t="e">
        <f>VLOOKUP($C$2,$Y$2:$BN$21,40,FALSE)</f>
        <v>#N/A</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133" t="s">
        <v>2197</v>
      </c>
      <c r="BP61" s="134" t="s">
        <v>697</v>
      </c>
      <c r="BQ61" s="135" t="s">
        <v>288</v>
      </c>
      <c r="BR61" s="135" t="s">
        <v>297</v>
      </c>
      <c r="BS61" s="136" t="s">
        <v>2198</v>
      </c>
      <c r="BT61" s="136" t="str">
        <f t="shared" si="2"/>
        <v>志木市立志木中学校</v>
      </c>
      <c r="BU61" s="136" t="s">
        <v>2199</v>
      </c>
      <c r="BV61" s="135" t="s">
        <v>2200</v>
      </c>
      <c r="BW61" s="137" t="s">
        <v>692</v>
      </c>
      <c r="BX61" s="138" t="s">
        <v>1405</v>
      </c>
      <c r="BY61" s="118" t="s">
        <v>1406</v>
      </c>
      <c r="BZ61" s="118" t="s">
        <v>1406</v>
      </c>
    </row>
    <row r="62" spans="2:78" s="4" customFormat="1" ht="37.5" customHeight="1">
      <c r="B62" s="72" t="s">
        <v>106</v>
      </c>
      <c r="C62" s="220"/>
      <c r="D62" s="221"/>
      <c r="E62" s="199"/>
      <c r="F62" s="200"/>
      <c r="G62" s="74"/>
      <c r="H62" s="194"/>
      <c r="I62" s="196"/>
      <c r="J62" s="75"/>
      <c r="K62" s="8"/>
      <c r="L62" s="197" t="s">
        <v>106</v>
      </c>
      <c r="M62" s="198"/>
      <c r="N62" s="73"/>
      <c r="O62" s="76"/>
      <c r="P62" s="76"/>
      <c r="Q62" s="76"/>
      <c r="R62" s="75"/>
      <c r="Y62" s="2" t="e">
        <f>VLOOKUP($C$2,$Y$2:$BN$21,41,FALSE)</f>
        <v>#N/A</v>
      </c>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133" t="s">
        <v>2201</v>
      </c>
      <c r="BP62" s="134" t="s">
        <v>698</v>
      </c>
      <c r="BQ62" s="135" t="s">
        <v>288</v>
      </c>
      <c r="BR62" s="135" t="s">
        <v>297</v>
      </c>
      <c r="BS62" s="136" t="s">
        <v>298</v>
      </c>
      <c r="BT62" s="136" t="str">
        <f t="shared" si="2"/>
        <v>志木市立志木第二中学校</v>
      </c>
      <c r="BU62" s="136" t="s">
        <v>2202</v>
      </c>
      <c r="BV62" s="135" t="s">
        <v>299</v>
      </c>
      <c r="BW62" s="137" t="s">
        <v>300</v>
      </c>
      <c r="BX62" s="138" t="s">
        <v>1407</v>
      </c>
      <c r="BY62" s="139" t="s">
        <v>1408</v>
      </c>
      <c r="BZ62" s="101" t="s">
        <v>1408</v>
      </c>
    </row>
    <row r="63" spans="2:78" s="4" customFormat="1" ht="37.5" customHeight="1">
      <c r="B63" s="72" t="s">
        <v>107</v>
      </c>
      <c r="C63" s="220"/>
      <c r="D63" s="221"/>
      <c r="E63" s="199"/>
      <c r="F63" s="200"/>
      <c r="G63" s="74"/>
      <c r="H63" s="194"/>
      <c r="I63" s="196"/>
      <c r="J63" s="75"/>
      <c r="K63" s="8"/>
      <c r="L63" s="197" t="s">
        <v>107</v>
      </c>
      <c r="M63" s="198"/>
      <c r="N63" s="73"/>
      <c r="O63" s="76"/>
      <c r="P63" s="76"/>
      <c r="Q63" s="76"/>
      <c r="R63" s="75"/>
      <c r="Y63" s="2" t="e">
        <f>VLOOKUP($C$2,$Y$2:$BN$21,42,FALSE)</f>
        <v>#N/A</v>
      </c>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133" t="s">
        <v>2203</v>
      </c>
      <c r="BP63" s="134" t="s">
        <v>699</v>
      </c>
      <c r="BQ63" s="135" t="s">
        <v>288</v>
      </c>
      <c r="BR63" s="135" t="s">
        <v>297</v>
      </c>
      <c r="BS63" s="136" t="s">
        <v>301</v>
      </c>
      <c r="BT63" s="136" t="str">
        <f t="shared" si="2"/>
        <v>志木市立宗岡中学校</v>
      </c>
      <c r="BU63" s="136" t="s">
        <v>865</v>
      </c>
      <c r="BV63" s="135" t="s">
        <v>302</v>
      </c>
      <c r="BW63" s="137" t="s">
        <v>303</v>
      </c>
      <c r="BX63" s="138" t="s">
        <v>1409</v>
      </c>
      <c r="BY63" s="139" t="s">
        <v>1410</v>
      </c>
      <c r="BZ63" s="101" t="s">
        <v>1410</v>
      </c>
    </row>
    <row r="64" spans="2:78" s="4" customFormat="1" ht="37.5" customHeight="1">
      <c r="B64" s="72" t="s">
        <v>108</v>
      </c>
      <c r="C64" s="220"/>
      <c r="D64" s="221"/>
      <c r="E64" s="199"/>
      <c r="F64" s="200"/>
      <c r="G64" s="74"/>
      <c r="H64" s="194"/>
      <c r="I64" s="196"/>
      <c r="J64" s="75"/>
      <c r="K64" s="8"/>
      <c r="L64" s="197" t="s">
        <v>108</v>
      </c>
      <c r="M64" s="198"/>
      <c r="N64" s="73"/>
      <c r="O64" s="76"/>
      <c r="P64" s="76"/>
      <c r="Q64" s="76"/>
      <c r="R64" s="75"/>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133" t="s">
        <v>2204</v>
      </c>
      <c r="BP64" s="134" t="s">
        <v>700</v>
      </c>
      <c r="BQ64" s="135" t="s">
        <v>288</v>
      </c>
      <c r="BR64" s="135" t="s">
        <v>304</v>
      </c>
      <c r="BS64" s="136" t="s">
        <v>305</v>
      </c>
      <c r="BT64" s="136" t="str">
        <f t="shared" si="2"/>
        <v>新座市立新座中学校</v>
      </c>
      <c r="BU64" s="136" t="s">
        <v>2205</v>
      </c>
      <c r="BV64" s="135" t="s">
        <v>306</v>
      </c>
      <c r="BW64" s="137" t="s">
        <v>307</v>
      </c>
      <c r="BX64" s="138" t="s">
        <v>1411</v>
      </c>
      <c r="BY64" s="139" t="s">
        <v>1412</v>
      </c>
      <c r="BZ64" s="101" t="s">
        <v>1412</v>
      </c>
    </row>
    <row r="65" spans="2:78" s="4" customFormat="1" ht="37.5" customHeight="1">
      <c r="B65" s="72" t="s">
        <v>109</v>
      </c>
      <c r="C65" s="215"/>
      <c r="D65" s="200"/>
      <c r="E65" s="199"/>
      <c r="F65" s="200"/>
      <c r="G65" s="74"/>
      <c r="H65" s="194"/>
      <c r="I65" s="196"/>
      <c r="J65" s="75"/>
      <c r="K65" s="8"/>
      <c r="L65" s="197" t="s">
        <v>109</v>
      </c>
      <c r="M65" s="198"/>
      <c r="N65" s="73"/>
      <c r="O65" s="76"/>
      <c r="P65" s="76"/>
      <c r="Q65" s="76"/>
      <c r="R65" s="75"/>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133" t="s">
        <v>2206</v>
      </c>
      <c r="BP65" s="134" t="s">
        <v>701</v>
      </c>
      <c r="BQ65" s="135" t="s">
        <v>288</v>
      </c>
      <c r="BR65" s="135" t="s">
        <v>304</v>
      </c>
      <c r="BS65" s="136" t="s">
        <v>605</v>
      </c>
      <c r="BT65" s="136" t="str">
        <f t="shared" si="2"/>
        <v>新座市立第四中学校</v>
      </c>
      <c r="BU65" s="136" t="s">
        <v>866</v>
      </c>
      <c r="BV65" s="135" t="s">
        <v>2207</v>
      </c>
      <c r="BW65" s="137" t="s">
        <v>694</v>
      </c>
      <c r="BX65" s="138" t="s">
        <v>1413</v>
      </c>
      <c r="BY65" s="118" t="s">
        <v>1414</v>
      </c>
      <c r="BZ65" s="118" t="s">
        <v>1414</v>
      </c>
    </row>
    <row r="66" spans="2:78" s="4" customFormat="1" ht="37.5" customHeight="1">
      <c r="B66" s="72" t="s">
        <v>110</v>
      </c>
      <c r="C66" s="215"/>
      <c r="D66" s="200"/>
      <c r="E66" s="199"/>
      <c r="F66" s="200"/>
      <c r="G66" s="74"/>
      <c r="H66" s="194"/>
      <c r="I66" s="196"/>
      <c r="J66" s="75"/>
      <c r="K66" s="8"/>
      <c r="L66" s="197" t="s">
        <v>110</v>
      </c>
      <c r="M66" s="198"/>
      <c r="N66" s="73"/>
      <c r="O66" s="76"/>
      <c r="P66" s="76"/>
      <c r="Q66" s="76"/>
      <c r="R66" s="75"/>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133" t="s">
        <v>2208</v>
      </c>
      <c r="BP66" s="134" t="s">
        <v>702</v>
      </c>
      <c r="BQ66" s="135" t="s">
        <v>288</v>
      </c>
      <c r="BR66" s="135" t="s">
        <v>304</v>
      </c>
      <c r="BS66" s="136" t="s">
        <v>606</v>
      </c>
      <c r="BT66" s="136" t="str">
        <f t="shared" si="2"/>
        <v>新座市立第五中学校</v>
      </c>
      <c r="BU66" s="136" t="s">
        <v>867</v>
      </c>
      <c r="BV66" s="135" t="s">
        <v>2209</v>
      </c>
      <c r="BW66" s="137" t="s">
        <v>693</v>
      </c>
      <c r="BX66" s="138" t="s">
        <v>1415</v>
      </c>
      <c r="BY66" s="118" t="s">
        <v>1416</v>
      </c>
      <c r="BZ66" s="118" t="s">
        <v>1416</v>
      </c>
    </row>
    <row r="67" spans="2:78" s="4" customFormat="1" ht="37.5" customHeight="1" thickBot="1">
      <c r="B67" s="72" t="s">
        <v>111</v>
      </c>
      <c r="C67" s="215"/>
      <c r="D67" s="200"/>
      <c r="E67" s="199"/>
      <c r="F67" s="200"/>
      <c r="G67" s="74"/>
      <c r="H67" s="194"/>
      <c r="I67" s="196"/>
      <c r="J67" s="75"/>
      <c r="K67" s="8"/>
      <c r="L67" s="197" t="s">
        <v>111</v>
      </c>
      <c r="M67" s="198"/>
      <c r="N67" s="73"/>
      <c r="O67" s="76"/>
      <c r="P67" s="76"/>
      <c r="Q67" s="76"/>
      <c r="R67" s="75"/>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150" t="s">
        <v>2210</v>
      </c>
      <c r="BP67" s="151" t="s">
        <v>703</v>
      </c>
      <c r="BQ67" s="152" t="s">
        <v>288</v>
      </c>
      <c r="BR67" s="152" t="s">
        <v>607</v>
      </c>
      <c r="BS67" s="153" t="s">
        <v>608</v>
      </c>
      <c r="BT67" s="153" t="str">
        <f t="shared" si="2"/>
        <v>和光市立大和中学校</v>
      </c>
      <c r="BU67" s="153" t="s">
        <v>868</v>
      </c>
      <c r="BV67" s="152" t="s">
        <v>2211</v>
      </c>
      <c r="BW67" s="154" t="s">
        <v>695</v>
      </c>
      <c r="BX67" s="155" t="s">
        <v>1417</v>
      </c>
      <c r="BY67" s="119" t="s">
        <v>1418</v>
      </c>
      <c r="BZ67" s="119" t="s">
        <v>1418</v>
      </c>
    </row>
    <row r="68" spans="2:78" s="4" customFormat="1" ht="37.5" customHeight="1">
      <c r="B68" s="72" t="s">
        <v>112</v>
      </c>
      <c r="C68" s="215"/>
      <c r="D68" s="200"/>
      <c r="E68" s="199"/>
      <c r="F68" s="200"/>
      <c r="G68" s="74"/>
      <c r="H68" s="194"/>
      <c r="I68" s="196"/>
      <c r="J68" s="75"/>
      <c r="K68" s="8"/>
      <c r="L68" s="197" t="s">
        <v>112</v>
      </c>
      <c r="M68" s="198"/>
      <c r="N68" s="73"/>
      <c r="O68" s="76"/>
      <c r="P68" s="76"/>
      <c r="Q68" s="76"/>
      <c r="R68" s="75"/>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133" t="s">
        <v>2212</v>
      </c>
      <c r="BP68" s="134" t="s">
        <v>2213</v>
      </c>
      <c r="BQ68" s="135" t="s">
        <v>288</v>
      </c>
      <c r="BR68" s="135" t="s">
        <v>607</v>
      </c>
      <c r="BS68" s="136" t="s">
        <v>2214</v>
      </c>
      <c r="BT68" s="136" t="s">
        <v>2068</v>
      </c>
      <c r="BU68" s="136" t="s">
        <v>2069</v>
      </c>
      <c r="BV68" s="135" t="s">
        <v>2215</v>
      </c>
      <c r="BW68" s="137" t="s">
        <v>2070</v>
      </c>
      <c r="BX68" s="138" t="s">
        <v>2216</v>
      </c>
      <c r="BY68" s="139" t="s">
        <v>2217</v>
      </c>
      <c r="BZ68" s="101" t="s">
        <v>2217</v>
      </c>
    </row>
    <row r="69" spans="2:78" s="4" customFormat="1" ht="37.5" customHeight="1" thickBot="1">
      <c r="B69" s="72" t="s">
        <v>113</v>
      </c>
      <c r="C69" s="220"/>
      <c r="D69" s="221"/>
      <c r="E69" s="199"/>
      <c r="F69" s="200"/>
      <c r="G69" s="74"/>
      <c r="H69" s="194"/>
      <c r="I69" s="196"/>
      <c r="J69" s="75"/>
      <c r="K69" s="8"/>
      <c r="L69" s="197" t="s">
        <v>113</v>
      </c>
      <c r="M69" s="198"/>
      <c r="N69" s="73"/>
      <c r="O69" s="76"/>
      <c r="P69" s="76"/>
      <c r="Q69" s="76"/>
      <c r="R69" s="75"/>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150"/>
      <c r="BP69" s="151"/>
      <c r="BQ69" s="152"/>
      <c r="BR69" s="152"/>
      <c r="BS69" s="153"/>
      <c r="BT69" s="153"/>
      <c r="BU69" s="153"/>
      <c r="BV69" s="152"/>
      <c r="BW69" s="154"/>
      <c r="BX69" s="155"/>
      <c r="BY69" s="119"/>
      <c r="BZ69" s="119"/>
    </row>
    <row r="70" spans="2:78" s="4" customFormat="1" ht="37.5" customHeight="1">
      <c r="B70" s="72" t="s">
        <v>114</v>
      </c>
      <c r="C70" s="220"/>
      <c r="D70" s="221"/>
      <c r="E70" s="199"/>
      <c r="F70" s="200"/>
      <c r="G70" s="74"/>
      <c r="H70" s="194"/>
      <c r="I70" s="196"/>
      <c r="J70" s="75"/>
      <c r="K70" s="8"/>
      <c r="L70" s="197" t="s">
        <v>114</v>
      </c>
      <c r="M70" s="198"/>
      <c r="N70" s="73"/>
      <c r="O70" s="76"/>
      <c r="P70" s="76"/>
      <c r="Q70" s="76"/>
      <c r="R70" s="75"/>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157" t="s">
        <v>1419</v>
      </c>
      <c r="BP70" s="158" t="s">
        <v>1420</v>
      </c>
      <c r="BQ70" s="159" t="s">
        <v>308</v>
      </c>
      <c r="BR70" s="159" t="s">
        <v>309</v>
      </c>
      <c r="BS70" s="160" t="s">
        <v>308</v>
      </c>
      <c r="BT70" s="160" t="str">
        <f aca="true" t="shared" si="3" ref="BT70:BT78">+BR70&amp;BS70&amp;"中学校"</f>
        <v>上尾市立上尾中学校</v>
      </c>
      <c r="BU70" s="160" t="s">
        <v>1421</v>
      </c>
      <c r="BV70" s="159" t="s">
        <v>1422</v>
      </c>
      <c r="BW70" s="161" t="s">
        <v>310</v>
      </c>
      <c r="BX70" s="162" t="s">
        <v>1423</v>
      </c>
      <c r="BY70" s="163" t="s">
        <v>1424</v>
      </c>
      <c r="BZ70" s="105" t="s">
        <v>1424</v>
      </c>
    </row>
    <row r="71" spans="2:78" s="4" customFormat="1" ht="37.5" customHeight="1">
      <c r="B71" s="72" t="s">
        <v>115</v>
      </c>
      <c r="C71" s="220"/>
      <c r="D71" s="221"/>
      <c r="E71" s="199"/>
      <c r="F71" s="200"/>
      <c r="G71" s="74"/>
      <c r="H71" s="194"/>
      <c r="I71" s="196"/>
      <c r="J71" s="75"/>
      <c r="K71" s="8"/>
      <c r="L71" s="197" t="s">
        <v>115</v>
      </c>
      <c r="M71" s="198"/>
      <c r="N71" s="73"/>
      <c r="O71" s="76"/>
      <c r="P71" s="76"/>
      <c r="Q71" s="76"/>
      <c r="R71" s="75"/>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157" t="s">
        <v>1425</v>
      </c>
      <c r="BP71" s="158" t="s">
        <v>1426</v>
      </c>
      <c r="BQ71" s="159" t="s">
        <v>308</v>
      </c>
      <c r="BR71" s="159" t="s">
        <v>309</v>
      </c>
      <c r="BS71" s="160" t="s">
        <v>1427</v>
      </c>
      <c r="BT71" s="160" t="str">
        <f t="shared" si="3"/>
        <v>上尾市立大石中学校</v>
      </c>
      <c r="BU71" s="160" t="s">
        <v>1428</v>
      </c>
      <c r="BV71" s="159" t="s">
        <v>1429</v>
      </c>
      <c r="BW71" s="161" t="s">
        <v>2071</v>
      </c>
      <c r="BX71" s="162" t="s">
        <v>1430</v>
      </c>
      <c r="BY71" s="163" t="s">
        <v>2072</v>
      </c>
      <c r="BZ71" s="105" t="s">
        <v>2072</v>
      </c>
    </row>
    <row r="72" spans="2:78" s="4" customFormat="1" ht="37.5" customHeight="1">
      <c r="B72" s="72" t="s">
        <v>116</v>
      </c>
      <c r="C72" s="220"/>
      <c r="D72" s="221"/>
      <c r="E72" s="199"/>
      <c r="F72" s="200"/>
      <c r="G72" s="74"/>
      <c r="H72" s="194"/>
      <c r="I72" s="196"/>
      <c r="J72" s="75"/>
      <c r="K72" s="8"/>
      <c r="L72" s="197" t="s">
        <v>116</v>
      </c>
      <c r="M72" s="198"/>
      <c r="N72" s="73"/>
      <c r="O72" s="76"/>
      <c r="P72" s="76"/>
      <c r="Q72" s="76"/>
      <c r="R72" s="75"/>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133" t="s">
        <v>1431</v>
      </c>
      <c r="BP72" s="142" t="s">
        <v>1432</v>
      </c>
      <c r="BQ72" s="135" t="s">
        <v>308</v>
      </c>
      <c r="BR72" s="135" t="s">
        <v>309</v>
      </c>
      <c r="BS72" s="136" t="s">
        <v>311</v>
      </c>
      <c r="BT72" s="136" t="str">
        <f t="shared" si="3"/>
        <v>上尾市立原市中学校</v>
      </c>
      <c r="BU72" s="136" t="s">
        <v>869</v>
      </c>
      <c r="BV72" s="135" t="s">
        <v>1433</v>
      </c>
      <c r="BW72" s="137" t="s">
        <v>312</v>
      </c>
      <c r="BX72" s="138" t="s">
        <v>1434</v>
      </c>
      <c r="BY72" s="139" t="s">
        <v>1435</v>
      </c>
      <c r="BZ72" s="101" t="s">
        <v>1435</v>
      </c>
    </row>
    <row r="73" spans="2:78" s="4" customFormat="1" ht="37.5" customHeight="1">
      <c r="B73" s="72" t="s">
        <v>117</v>
      </c>
      <c r="C73" s="220"/>
      <c r="D73" s="221"/>
      <c r="E73" s="199"/>
      <c r="F73" s="200"/>
      <c r="G73" s="74"/>
      <c r="H73" s="194"/>
      <c r="I73" s="196"/>
      <c r="J73" s="75"/>
      <c r="K73" s="8"/>
      <c r="L73" s="197" t="s">
        <v>117</v>
      </c>
      <c r="M73" s="198"/>
      <c r="N73" s="73"/>
      <c r="O73" s="76"/>
      <c r="P73" s="76"/>
      <c r="Q73" s="76"/>
      <c r="R73" s="75"/>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133" t="s">
        <v>1436</v>
      </c>
      <c r="BP73" s="142" t="s">
        <v>2073</v>
      </c>
      <c r="BQ73" s="135" t="s">
        <v>308</v>
      </c>
      <c r="BR73" s="135" t="s">
        <v>309</v>
      </c>
      <c r="BS73" s="136" t="s">
        <v>313</v>
      </c>
      <c r="BT73" s="136" t="str">
        <f t="shared" si="3"/>
        <v>上尾市立西中学校</v>
      </c>
      <c r="BU73" s="136" t="s">
        <v>870</v>
      </c>
      <c r="BV73" s="135" t="s">
        <v>1437</v>
      </c>
      <c r="BW73" s="137" t="s">
        <v>314</v>
      </c>
      <c r="BX73" s="138" t="s">
        <v>1438</v>
      </c>
      <c r="BY73" s="139" t="s">
        <v>1439</v>
      </c>
      <c r="BZ73" s="101" t="s">
        <v>1439</v>
      </c>
    </row>
    <row r="74" spans="2:78" s="4" customFormat="1" ht="37.5" customHeight="1">
      <c r="B74" s="72" t="s">
        <v>118</v>
      </c>
      <c r="C74" s="220"/>
      <c r="D74" s="221"/>
      <c r="E74" s="199"/>
      <c r="F74" s="200"/>
      <c r="G74" s="74"/>
      <c r="H74" s="194"/>
      <c r="I74" s="196"/>
      <c r="J74" s="75"/>
      <c r="K74" s="8"/>
      <c r="L74" s="197" t="s">
        <v>118</v>
      </c>
      <c r="M74" s="198"/>
      <c r="N74" s="73"/>
      <c r="O74" s="76"/>
      <c r="P74" s="76"/>
      <c r="Q74" s="76"/>
      <c r="R74" s="75"/>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133" t="s">
        <v>1440</v>
      </c>
      <c r="BP74" s="142" t="s">
        <v>2074</v>
      </c>
      <c r="BQ74" s="135" t="s">
        <v>308</v>
      </c>
      <c r="BR74" s="135" t="s">
        <v>309</v>
      </c>
      <c r="BS74" s="136" t="s">
        <v>315</v>
      </c>
      <c r="BT74" s="136" t="str">
        <f t="shared" si="3"/>
        <v>上尾市立東中学校</v>
      </c>
      <c r="BU74" s="136" t="s">
        <v>871</v>
      </c>
      <c r="BV74" s="135" t="s">
        <v>1441</v>
      </c>
      <c r="BW74" s="137" t="s">
        <v>316</v>
      </c>
      <c r="BX74" s="138" t="s">
        <v>1442</v>
      </c>
      <c r="BY74" s="139" t="s">
        <v>1443</v>
      </c>
      <c r="BZ74" s="101" t="s">
        <v>1443</v>
      </c>
    </row>
    <row r="75" spans="2:78" s="4" customFormat="1" ht="37.5" customHeight="1">
      <c r="B75" s="72" t="s">
        <v>119</v>
      </c>
      <c r="C75" s="215"/>
      <c r="D75" s="195"/>
      <c r="E75" s="199"/>
      <c r="F75" s="195"/>
      <c r="G75" s="74"/>
      <c r="H75" s="194"/>
      <c r="I75" s="195"/>
      <c r="J75" s="75"/>
      <c r="K75" s="8"/>
      <c r="L75" s="197" t="s">
        <v>119</v>
      </c>
      <c r="M75" s="198"/>
      <c r="N75" s="73"/>
      <c r="O75" s="76"/>
      <c r="P75" s="76"/>
      <c r="Q75" s="76"/>
      <c r="R75" s="75"/>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133" t="s">
        <v>1444</v>
      </c>
      <c r="BP75" s="142" t="s">
        <v>2075</v>
      </c>
      <c r="BQ75" s="135" t="s">
        <v>308</v>
      </c>
      <c r="BR75" s="135" t="s">
        <v>309</v>
      </c>
      <c r="BS75" s="136" t="s">
        <v>317</v>
      </c>
      <c r="BT75" s="136" t="str">
        <f t="shared" si="3"/>
        <v>上尾市立瓦葺中学校</v>
      </c>
      <c r="BU75" s="136" t="s">
        <v>872</v>
      </c>
      <c r="BV75" s="135" t="s">
        <v>1445</v>
      </c>
      <c r="BW75" s="137" t="s">
        <v>318</v>
      </c>
      <c r="BX75" s="138" t="s">
        <v>1446</v>
      </c>
      <c r="BY75" s="139" t="s">
        <v>1447</v>
      </c>
      <c r="BZ75" s="101" t="s">
        <v>1447</v>
      </c>
    </row>
    <row r="76" spans="2:78" s="4" customFormat="1" ht="37.5" customHeight="1">
      <c r="B76" s="72" t="s">
        <v>120</v>
      </c>
      <c r="C76" s="215"/>
      <c r="D76" s="195"/>
      <c r="E76" s="199"/>
      <c r="F76" s="195"/>
      <c r="G76" s="74"/>
      <c r="H76" s="194"/>
      <c r="I76" s="195"/>
      <c r="J76" s="75"/>
      <c r="K76" s="8"/>
      <c r="L76" s="197" t="s">
        <v>120</v>
      </c>
      <c r="M76" s="198"/>
      <c r="N76" s="73"/>
      <c r="O76" s="76"/>
      <c r="P76" s="76"/>
      <c r="Q76" s="76"/>
      <c r="R76" s="75"/>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133" t="s">
        <v>1448</v>
      </c>
      <c r="BP76" s="142" t="s">
        <v>2076</v>
      </c>
      <c r="BQ76" s="135" t="s">
        <v>308</v>
      </c>
      <c r="BR76" s="135" t="s">
        <v>309</v>
      </c>
      <c r="BS76" s="136" t="s">
        <v>320</v>
      </c>
      <c r="BT76" s="136" t="str">
        <f t="shared" si="3"/>
        <v>上尾市立南中学校</v>
      </c>
      <c r="BU76" s="136" t="s">
        <v>873</v>
      </c>
      <c r="BV76" s="135" t="s">
        <v>1449</v>
      </c>
      <c r="BW76" s="137" t="s">
        <v>321</v>
      </c>
      <c r="BX76" s="138" t="s">
        <v>1450</v>
      </c>
      <c r="BY76" s="139" t="s">
        <v>1451</v>
      </c>
      <c r="BZ76" s="101" t="s">
        <v>1451</v>
      </c>
    </row>
    <row r="77" spans="2:78" s="4" customFormat="1" ht="37.5" customHeight="1" thickBot="1">
      <c r="B77" s="72" t="s">
        <v>121</v>
      </c>
      <c r="C77" s="215"/>
      <c r="D77" s="195"/>
      <c r="E77" s="199"/>
      <c r="F77" s="195"/>
      <c r="G77" s="74"/>
      <c r="H77" s="194"/>
      <c r="I77" s="195"/>
      <c r="J77" s="75"/>
      <c r="K77" s="8"/>
      <c r="L77" s="197" t="s">
        <v>121</v>
      </c>
      <c r="M77" s="198"/>
      <c r="N77" s="73"/>
      <c r="O77" s="76"/>
      <c r="P77" s="76"/>
      <c r="Q77" s="76"/>
      <c r="R77" s="75"/>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143" t="s">
        <v>1452</v>
      </c>
      <c r="BP77" s="144" t="s">
        <v>1453</v>
      </c>
      <c r="BQ77" s="145" t="s">
        <v>308</v>
      </c>
      <c r="BR77" s="145" t="s">
        <v>309</v>
      </c>
      <c r="BS77" s="146" t="s">
        <v>322</v>
      </c>
      <c r="BT77" s="146" t="str">
        <f t="shared" si="3"/>
        <v>上尾市立大谷中学校</v>
      </c>
      <c r="BU77" s="146" t="s">
        <v>874</v>
      </c>
      <c r="BV77" s="145" t="s">
        <v>2295</v>
      </c>
      <c r="BW77" s="147" t="s">
        <v>2296</v>
      </c>
      <c r="BX77" s="148" t="s">
        <v>1454</v>
      </c>
      <c r="BY77" s="149" t="s">
        <v>1455</v>
      </c>
      <c r="BZ77" s="104" t="s">
        <v>1455</v>
      </c>
    </row>
    <row r="78" spans="2:78" s="4" customFormat="1" ht="37.5" customHeight="1">
      <c r="B78" s="72" t="s">
        <v>122</v>
      </c>
      <c r="C78" s="215"/>
      <c r="D78" s="195"/>
      <c r="E78" s="199"/>
      <c r="F78" s="195"/>
      <c r="G78" s="74"/>
      <c r="H78" s="194"/>
      <c r="I78" s="195"/>
      <c r="J78" s="75"/>
      <c r="K78" s="8"/>
      <c r="L78" s="197" t="s">
        <v>122</v>
      </c>
      <c r="M78" s="198"/>
      <c r="N78" s="73"/>
      <c r="O78" s="76"/>
      <c r="P78" s="76"/>
      <c r="Q78" s="76"/>
      <c r="R78" s="75"/>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125" t="s">
        <v>2218</v>
      </c>
      <c r="BP78" s="164" t="s">
        <v>1456</v>
      </c>
      <c r="BQ78" s="127" t="s">
        <v>323</v>
      </c>
      <c r="BR78" s="127" t="s">
        <v>324</v>
      </c>
      <c r="BS78" s="128" t="s">
        <v>2219</v>
      </c>
      <c r="BT78" s="128" t="str">
        <f t="shared" si="3"/>
        <v>鴻巣市立鴻巣北中学校</v>
      </c>
      <c r="BU78" s="128" t="s">
        <v>2220</v>
      </c>
      <c r="BV78" s="127" t="s">
        <v>2221</v>
      </c>
      <c r="BW78" s="129" t="s">
        <v>2222</v>
      </c>
      <c r="BX78" s="130" t="s">
        <v>2223</v>
      </c>
      <c r="BY78" s="131" t="s">
        <v>2224</v>
      </c>
      <c r="BZ78" s="100" t="s">
        <v>2224</v>
      </c>
    </row>
    <row r="79" spans="2:78" s="4" customFormat="1" ht="37.5" customHeight="1">
      <c r="B79" s="72" t="s">
        <v>123</v>
      </c>
      <c r="C79" s="215"/>
      <c r="D79" s="195"/>
      <c r="E79" s="199"/>
      <c r="F79" s="195"/>
      <c r="G79" s="74"/>
      <c r="H79" s="194"/>
      <c r="I79" s="195"/>
      <c r="J79" s="75"/>
      <c r="K79" s="8"/>
      <c r="L79" s="197" t="s">
        <v>123</v>
      </c>
      <c r="M79" s="198"/>
      <c r="N79" s="73"/>
      <c r="O79" s="76"/>
      <c r="P79" s="76"/>
      <c r="Q79" s="76"/>
      <c r="R79" s="75"/>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157" t="s">
        <v>2225</v>
      </c>
      <c r="BP79" s="158" t="s">
        <v>2226</v>
      </c>
      <c r="BQ79" s="159" t="s">
        <v>323</v>
      </c>
      <c r="BR79" s="159" t="s">
        <v>324</v>
      </c>
      <c r="BS79" s="160" t="s">
        <v>2227</v>
      </c>
      <c r="BT79" s="160" t="s">
        <v>2228</v>
      </c>
      <c r="BU79" s="160" t="s">
        <v>2229</v>
      </c>
      <c r="BV79" s="159" t="s">
        <v>2230</v>
      </c>
      <c r="BW79" s="161" t="s">
        <v>2231</v>
      </c>
      <c r="BX79" s="162" t="s">
        <v>2232</v>
      </c>
      <c r="BY79" s="163" t="s">
        <v>2233</v>
      </c>
      <c r="BZ79" s="105" t="s">
        <v>2233</v>
      </c>
    </row>
    <row r="80" spans="2:78" s="4" customFormat="1" ht="37.5" customHeight="1">
      <c r="B80" s="72" t="s">
        <v>124</v>
      </c>
      <c r="C80" s="215"/>
      <c r="D80" s="195"/>
      <c r="E80" s="199"/>
      <c r="F80" s="195"/>
      <c r="G80" s="74"/>
      <c r="H80" s="194"/>
      <c r="I80" s="195"/>
      <c r="J80" s="75"/>
      <c r="K80" s="8"/>
      <c r="L80" s="197" t="s">
        <v>124</v>
      </c>
      <c r="M80" s="198"/>
      <c r="N80" s="73"/>
      <c r="O80" s="76"/>
      <c r="P80" s="76"/>
      <c r="Q80" s="76"/>
      <c r="R80" s="75"/>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157" t="s">
        <v>2234</v>
      </c>
      <c r="BP80" s="158" t="s">
        <v>1466</v>
      </c>
      <c r="BQ80" s="159" t="s">
        <v>323</v>
      </c>
      <c r="BR80" s="159" t="s">
        <v>324</v>
      </c>
      <c r="BS80" s="160" t="s">
        <v>325</v>
      </c>
      <c r="BT80" s="160" t="str">
        <f aca="true" t="shared" si="4" ref="BT80:BT125">+BR80&amp;BS80&amp;"中学校"</f>
        <v>鴻巣市立鴻巣南中学校</v>
      </c>
      <c r="BU80" s="160" t="s">
        <v>1457</v>
      </c>
      <c r="BV80" s="159" t="s">
        <v>1458</v>
      </c>
      <c r="BW80" s="161" t="s">
        <v>2235</v>
      </c>
      <c r="BX80" s="162" t="s">
        <v>1459</v>
      </c>
      <c r="BY80" s="163" t="s">
        <v>1460</v>
      </c>
      <c r="BZ80" s="105" t="s">
        <v>1460</v>
      </c>
    </row>
    <row r="81" spans="2:78" s="4" customFormat="1" ht="37.5" customHeight="1">
      <c r="B81" s="72" t="s">
        <v>125</v>
      </c>
      <c r="C81" s="215"/>
      <c r="D81" s="195"/>
      <c r="E81" s="199"/>
      <c r="F81" s="195"/>
      <c r="G81" s="74"/>
      <c r="H81" s="194"/>
      <c r="I81" s="195"/>
      <c r="J81" s="75"/>
      <c r="K81" s="8"/>
      <c r="L81" s="197" t="s">
        <v>125</v>
      </c>
      <c r="M81" s="198"/>
      <c r="N81" s="73"/>
      <c r="O81" s="76"/>
      <c r="P81" s="76"/>
      <c r="Q81" s="76"/>
      <c r="R81" s="75"/>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133" t="s">
        <v>1461</v>
      </c>
      <c r="BP81" s="142" t="s">
        <v>2236</v>
      </c>
      <c r="BQ81" s="135" t="s">
        <v>323</v>
      </c>
      <c r="BR81" s="135" t="s">
        <v>324</v>
      </c>
      <c r="BS81" s="136" t="s">
        <v>326</v>
      </c>
      <c r="BT81" s="136" t="str">
        <f t="shared" si="4"/>
        <v>鴻巣市立赤見台中学校</v>
      </c>
      <c r="BU81" s="136" t="s">
        <v>875</v>
      </c>
      <c r="BV81" s="135" t="s">
        <v>1462</v>
      </c>
      <c r="BW81" s="137" t="s">
        <v>327</v>
      </c>
      <c r="BX81" s="138" t="s">
        <v>1463</v>
      </c>
      <c r="BY81" s="139" t="s">
        <v>1464</v>
      </c>
      <c r="BZ81" s="101" t="s">
        <v>1464</v>
      </c>
    </row>
    <row r="82" spans="2:78" s="4" customFormat="1" ht="37.5" customHeight="1">
      <c r="B82" s="72" t="s">
        <v>126</v>
      </c>
      <c r="C82" s="215"/>
      <c r="D82" s="195"/>
      <c r="E82" s="199"/>
      <c r="F82" s="195"/>
      <c r="G82" s="74"/>
      <c r="H82" s="194"/>
      <c r="I82" s="195"/>
      <c r="J82" s="75"/>
      <c r="K82" s="8"/>
      <c r="L82" s="197" t="s">
        <v>126</v>
      </c>
      <c r="M82" s="198"/>
      <c r="N82" s="73"/>
      <c r="O82" s="76"/>
      <c r="P82" s="76"/>
      <c r="Q82" s="76"/>
      <c r="R82" s="75"/>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133" t="s">
        <v>1465</v>
      </c>
      <c r="BP82" s="142" t="s">
        <v>2237</v>
      </c>
      <c r="BQ82" s="135" t="s">
        <v>323</v>
      </c>
      <c r="BR82" s="135" t="s">
        <v>324</v>
      </c>
      <c r="BS82" s="136" t="s">
        <v>328</v>
      </c>
      <c r="BT82" s="136" t="str">
        <f t="shared" si="4"/>
        <v>鴻巣市立吹上中学校</v>
      </c>
      <c r="BU82" s="136" t="s">
        <v>876</v>
      </c>
      <c r="BV82" s="135" t="s">
        <v>329</v>
      </c>
      <c r="BW82" s="137" t="s">
        <v>2077</v>
      </c>
      <c r="BX82" s="138" t="s">
        <v>1467</v>
      </c>
      <c r="BY82" s="139" t="s">
        <v>1468</v>
      </c>
      <c r="BZ82" s="101" t="s">
        <v>1468</v>
      </c>
    </row>
    <row r="83" spans="25:78" ht="16.5">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133" t="s">
        <v>1469</v>
      </c>
      <c r="BP83" s="142" t="s">
        <v>2238</v>
      </c>
      <c r="BQ83" s="135" t="s">
        <v>323</v>
      </c>
      <c r="BR83" s="135" t="s">
        <v>324</v>
      </c>
      <c r="BS83" s="136" t="s">
        <v>330</v>
      </c>
      <c r="BT83" s="136" t="str">
        <f t="shared" si="4"/>
        <v>鴻巣市立吹上北中学校</v>
      </c>
      <c r="BU83" s="136" t="s">
        <v>877</v>
      </c>
      <c r="BV83" s="135" t="s">
        <v>331</v>
      </c>
      <c r="BW83" s="137" t="s">
        <v>1470</v>
      </c>
      <c r="BX83" s="138" t="s">
        <v>1471</v>
      </c>
      <c r="BY83" s="139" t="s">
        <v>1472</v>
      </c>
      <c r="BZ83" s="101" t="s">
        <v>1472</v>
      </c>
    </row>
    <row r="84" spans="25:78" ht="16.5">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133" t="s">
        <v>1473</v>
      </c>
      <c r="BP84" s="142" t="s">
        <v>2239</v>
      </c>
      <c r="BQ84" s="135" t="s">
        <v>323</v>
      </c>
      <c r="BR84" s="135" t="s">
        <v>332</v>
      </c>
      <c r="BS84" s="136" t="s">
        <v>1474</v>
      </c>
      <c r="BT84" s="136" t="str">
        <f t="shared" si="4"/>
        <v>北本市立東中学校</v>
      </c>
      <c r="BU84" s="136" t="s">
        <v>878</v>
      </c>
      <c r="BV84" s="135" t="s">
        <v>333</v>
      </c>
      <c r="BW84" s="137" t="s">
        <v>334</v>
      </c>
      <c r="BX84" s="138" t="s">
        <v>1475</v>
      </c>
      <c r="BY84" s="139" t="s">
        <v>1476</v>
      </c>
      <c r="BZ84" s="101" t="s">
        <v>1476</v>
      </c>
    </row>
    <row r="85" spans="25:78" ht="16.5">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133" t="s">
        <v>1477</v>
      </c>
      <c r="BP85" s="142" t="s">
        <v>2240</v>
      </c>
      <c r="BQ85" s="135" t="s">
        <v>323</v>
      </c>
      <c r="BR85" s="135" t="s">
        <v>332</v>
      </c>
      <c r="BS85" s="136" t="s">
        <v>336</v>
      </c>
      <c r="BT85" s="136" t="str">
        <f t="shared" si="4"/>
        <v>北本市立宮内中学校</v>
      </c>
      <c r="BU85" s="136" t="s">
        <v>879</v>
      </c>
      <c r="BV85" s="135" t="s">
        <v>337</v>
      </c>
      <c r="BW85" s="137" t="s">
        <v>338</v>
      </c>
      <c r="BX85" s="138" t="s">
        <v>1478</v>
      </c>
      <c r="BY85" s="139" t="s">
        <v>1479</v>
      </c>
      <c r="BZ85" s="101" t="s">
        <v>1479</v>
      </c>
    </row>
    <row r="86" spans="25:78" ht="16.5">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133" t="s">
        <v>1480</v>
      </c>
      <c r="BP86" s="142" t="s">
        <v>2241</v>
      </c>
      <c r="BQ86" s="135" t="s">
        <v>323</v>
      </c>
      <c r="BR86" s="135" t="s">
        <v>339</v>
      </c>
      <c r="BS86" s="136" t="s">
        <v>340</v>
      </c>
      <c r="BT86" s="136" t="str">
        <f t="shared" si="4"/>
        <v>桶川市立桶川中学校</v>
      </c>
      <c r="BU86" s="136" t="s">
        <v>1481</v>
      </c>
      <c r="BV86" s="135" t="s">
        <v>341</v>
      </c>
      <c r="BW86" s="137" t="s">
        <v>1482</v>
      </c>
      <c r="BX86" s="138" t="s">
        <v>1483</v>
      </c>
      <c r="BY86" s="139" t="s">
        <v>1484</v>
      </c>
      <c r="BZ86" s="101" t="s">
        <v>1484</v>
      </c>
    </row>
    <row r="87" spans="25:78" ht="16.5">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133" t="s">
        <v>1485</v>
      </c>
      <c r="BP87" s="142" t="s">
        <v>2242</v>
      </c>
      <c r="BQ87" s="135" t="s">
        <v>323</v>
      </c>
      <c r="BR87" s="135" t="s">
        <v>339</v>
      </c>
      <c r="BS87" s="136" t="s">
        <v>342</v>
      </c>
      <c r="BT87" s="136" t="str">
        <f t="shared" si="4"/>
        <v>桶川市立桶川西中学校</v>
      </c>
      <c r="BU87" s="136" t="s">
        <v>1486</v>
      </c>
      <c r="BV87" s="135" t="s">
        <v>343</v>
      </c>
      <c r="BW87" s="137" t="s">
        <v>344</v>
      </c>
      <c r="BX87" s="138" t="s">
        <v>1487</v>
      </c>
      <c r="BY87" s="139" t="s">
        <v>1488</v>
      </c>
      <c r="BZ87" s="101" t="s">
        <v>1488</v>
      </c>
    </row>
    <row r="88" spans="25:78" ht="13.5">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33" t="s">
        <v>1489</v>
      </c>
      <c r="BP88" s="142" t="s">
        <v>2243</v>
      </c>
      <c r="BQ88" s="135" t="s">
        <v>323</v>
      </c>
      <c r="BR88" s="135" t="s">
        <v>339</v>
      </c>
      <c r="BS88" s="136" t="s">
        <v>345</v>
      </c>
      <c r="BT88" s="136" t="str">
        <f t="shared" si="4"/>
        <v>桶川市立加納中学校</v>
      </c>
      <c r="BU88" s="136" t="s">
        <v>880</v>
      </c>
      <c r="BV88" s="135" t="s">
        <v>346</v>
      </c>
      <c r="BW88" s="137" t="s">
        <v>347</v>
      </c>
      <c r="BX88" s="138" t="s">
        <v>1490</v>
      </c>
      <c r="BY88" s="139" t="s">
        <v>1491</v>
      </c>
      <c r="BZ88" s="101" t="s">
        <v>1491</v>
      </c>
    </row>
    <row r="89" spans="25:78" ht="14.25" thickBot="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50" t="s">
        <v>1492</v>
      </c>
      <c r="BP89" s="165" t="s">
        <v>2244</v>
      </c>
      <c r="BQ89" s="152" t="s">
        <v>323</v>
      </c>
      <c r="BR89" s="152" t="s">
        <v>348</v>
      </c>
      <c r="BS89" s="153" t="s">
        <v>349</v>
      </c>
      <c r="BT89" s="153" t="str">
        <f t="shared" si="4"/>
        <v>埼玉県立伊奈学園中学校</v>
      </c>
      <c r="BU89" s="153" t="s">
        <v>1493</v>
      </c>
      <c r="BV89" s="152" t="s">
        <v>1494</v>
      </c>
      <c r="BW89" s="154" t="s">
        <v>1495</v>
      </c>
      <c r="BX89" s="155" t="s">
        <v>1496</v>
      </c>
      <c r="BY89" s="156" t="s">
        <v>1497</v>
      </c>
      <c r="BZ89" s="102" t="s">
        <v>1497</v>
      </c>
    </row>
    <row r="90" spans="25:78" ht="13.5">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57" t="s">
        <v>1498</v>
      </c>
      <c r="BP90" s="158" t="s">
        <v>1499</v>
      </c>
      <c r="BQ90" s="159" t="s">
        <v>350</v>
      </c>
      <c r="BR90" s="159" t="s">
        <v>351</v>
      </c>
      <c r="BS90" s="160" t="s">
        <v>609</v>
      </c>
      <c r="BT90" s="160" t="str">
        <f t="shared" si="4"/>
        <v>川越市立芳野中学校</v>
      </c>
      <c r="BU90" s="160" t="s">
        <v>881</v>
      </c>
      <c r="BV90" s="166" t="s">
        <v>1500</v>
      </c>
      <c r="BW90" s="161" t="s">
        <v>1501</v>
      </c>
      <c r="BX90" s="162" t="s">
        <v>1502</v>
      </c>
      <c r="BY90" s="120" t="s">
        <v>1503</v>
      </c>
      <c r="BZ90" s="120" t="s">
        <v>1503</v>
      </c>
    </row>
    <row r="91" spans="25:78" ht="16.5">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133" t="s">
        <v>1504</v>
      </c>
      <c r="BP91" s="142" t="s">
        <v>1505</v>
      </c>
      <c r="BQ91" s="135" t="s">
        <v>350</v>
      </c>
      <c r="BR91" s="135" t="s">
        <v>351</v>
      </c>
      <c r="BS91" s="136" t="s">
        <v>352</v>
      </c>
      <c r="BT91" s="136" t="str">
        <f t="shared" si="4"/>
        <v>川越市立福原中学校</v>
      </c>
      <c r="BU91" s="136" t="s">
        <v>882</v>
      </c>
      <c r="BV91" s="167" t="s">
        <v>1506</v>
      </c>
      <c r="BW91" s="137" t="s">
        <v>353</v>
      </c>
      <c r="BX91" s="138" t="s">
        <v>1507</v>
      </c>
      <c r="BY91" s="139" t="s">
        <v>1508</v>
      </c>
      <c r="BZ91" s="101" t="s">
        <v>1508</v>
      </c>
    </row>
    <row r="92" spans="25:78" ht="16.5">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133" t="s">
        <v>1509</v>
      </c>
      <c r="BP92" s="142" t="s">
        <v>724</v>
      </c>
      <c r="BQ92" s="135" t="s">
        <v>350</v>
      </c>
      <c r="BR92" s="135" t="s">
        <v>351</v>
      </c>
      <c r="BS92" s="136" t="s">
        <v>610</v>
      </c>
      <c r="BT92" s="136" t="str">
        <f t="shared" si="4"/>
        <v>川越市立名細中学校</v>
      </c>
      <c r="BU92" s="136" t="s">
        <v>883</v>
      </c>
      <c r="BV92" s="167" t="s">
        <v>1510</v>
      </c>
      <c r="BW92" s="137" t="s">
        <v>1511</v>
      </c>
      <c r="BX92" s="138" t="s">
        <v>1512</v>
      </c>
      <c r="BY92" s="118" t="s">
        <v>1513</v>
      </c>
      <c r="BZ92" s="118" t="s">
        <v>1513</v>
      </c>
    </row>
    <row r="93" spans="25:78" ht="16.5">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133" t="s">
        <v>2245</v>
      </c>
      <c r="BP93" s="142" t="s">
        <v>725</v>
      </c>
      <c r="BQ93" s="135" t="s">
        <v>350</v>
      </c>
      <c r="BR93" s="135" t="s">
        <v>351</v>
      </c>
      <c r="BS93" s="136" t="s">
        <v>2246</v>
      </c>
      <c r="BT93" s="136" t="str">
        <f t="shared" si="4"/>
        <v>川越市立寺尾中学校</v>
      </c>
      <c r="BU93" s="136" t="s">
        <v>2247</v>
      </c>
      <c r="BV93" s="167" t="s">
        <v>2248</v>
      </c>
      <c r="BW93" s="137" t="s">
        <v>2249</v>
      </c>
      <c r="BX93" s="138" t="s">
        <v>2250</v>
      </c>
      <c r="BY93" s="118" t="s">
        <v>2251</v>
      </c>
      <c r="BZ93" s="118" t="s">
        <v>2251</v>
      </c>
    </row>
    <row r="94" spans="25:78" ht="16.5">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133" t="s">
        <v>1514</v>
      </c>
      <c r="BP94" s="142" t="s">
        <v>726</v>
      </c>
      <c r="BQ94" s="135" t="s">
        <v>350</v>
      </c>
      <c r="BR94" s="135" t="s">
        <v>351</v>
      </c>
      <c r="BS94" s="136" t="s">
        <v>611</v>
      </c>
      <c r="BT94" s="136" t="str">
        <f t="shared" si="4"/>
        <v>川越市立霞ケ関東中学校</v>
      </c>
      <c r="BU94" s="136" t="s">
        <v>884</v>
      </c>
      <c r="BV94" s="167" t="s">
        <v>1515</v>
      </c>
      <c r="BW94" s="137" t="s">
        <v>704</v>
      </c>
      <c r="BX94" s="138" t="s">
        <v>1516</v>
      </c>
      <c r="BY94" s="118" t="s">
        <v>1517</v>
      </c>
      <c r="BZ94" s="118" t="s">
        <v>1517</v>
      </c>
    </row>
    <row r="95" spans="25:78" ht="16.5">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133" t="s">
        <v>1518</v>
      </c>
      <c r="BP95" s="142" t="s">
        <v>2252</v>
      </c>
      <c r="BQ95" s="135" t="s">
        <v>350</v>
      </c>
      <c r="BR95" s="135" t="s">
        <v>351</v>
      </c>
      <c r="BS95" s="136" t="s">
        <v>354</v>
      </c>
      <c r="BT95" s="136" t="str">
        <f t="shared" si="4"/>
        <v>川越市立霞ケ関西中学校</v>
      </c>
      <c r="BU95" s="136" t="s">
        <v>885</v>
      </c>
      <c r="BV95" s="167" t="s">
        <v>1519</v>
      </c>
      <c r="BW95" s="137" t="s">
        <v>355</v>
      </c>
      <c r="BX95" s="138" t="s">
        <v>1520</v>
      </c>
      <c r="BY95" s="139" t="s">
        <v>1521</v>
      </c>
      <c r="BZ95" s="101" t="s">
        <v>1521</v>
      </c>
    </row>
    <row r="96" spans="25:78" ht="16.5">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133" t="s">
        <v>2078</v>
      </c>
      <c r="BP96" s="142" t="s">
        <v>727</v>
      </c>
      <c r="BQ96" s="135" t="s">
        <v>350</v>
      </c>
      <c r="BR96" s="135" t="s">
        <v>351</v>
      </c>
      <c r="BS96" s="136" t="s">
        <v>2079</v>
      </c>
      <c r="BT96" s="136" t="str">
        <f t="shared" si="4"/>
        <v>川越市立川越西中学校</v>
      </c>
      <c r="BU96" s="136" t="s">
        <v>2080</v>
      </c>
      <c r="BV96" s="167" t="s">
        <v>2081</v>
      </c>
      <c r="BW96" s="137" t="s">
        <v>2082</v>
      </c>
      <c r="BX96" s="138" t="s">
        <v>2083</v>
      </c>
      <c r="BY96" s="139" t="s">
        <v>2084</v>
      </c>
      <c r="BZ96" s="101" t="s">
        <v>2084</v>
      </c>
    </row>
    <row r="97" spans="25:78" ht="16.5">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133" t="s">
        <v>1522</v>
      </c>
      <c r="BP97" s="142" t="s">
        <v>728</v>
      </c>
      <c r="BQ97" s="135" t="s">
        <v>350</v>
      </c>
      <c r="BR97" s="135" t="s">
        <v>356</v>
      </c>
      <c r="BS97" s="136" t="s">
        <v>612</v>
      </c>
      <c r="BT97" s="136" t="str">
        <f t="shared" si="4"/>
        <v>狭山市立西中学校</v>
      </c>
      <c r="BU97" s="136" t="s">
        <v>886</v>
      </c>
      <c r="BV97" s="167" t="s">
        <v>1523</v>
      </c>
      <c r="BW97" s="137" t="s">
        <v>705</v>
      </c>
      <c r="BX97" s="138" t="s">
        <v>1524</v>
      </c>
      <c r="BY97" s="118" t="s">
        <v>1525</v>
      </c>
      <c r="BZ97" s="118" t="s">
        <v>1525</v>
      </c>
    </row>
    <row r="98" spans="25:78" ht="13.5">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33" t="s">
        <v>1526</v>
      </c>
      <c r="BP98" s="142" t="s">
        <v>729</v>
      </c>
      <c r="BQ98" s="135" t="s">
        <v>350</v>
      </c>
      <c r="BR98" s="135" t="s">
        <v>356</v>
      </c>
      <c r="BS98" s="136" t="s">
        <v>613</v>
      </c>
      <c r="BT98" s="136" t="str">
        <f t="shared" si="4"/>
        <v>狭山市立山王中学校</v>
      </c>
      <c r="BU98" s="136" t="s">
        <v>887</v>
      </c>
      <c r="BV98" s="167" t="s">
        <v>1527</v>
      </c>
      <c r="BW98" s="137" t="s">
        <v>1528</v>
      </c>
      <c r="BX98" s="138" t="s">
        <v>1529</v>
      </c>
      <c r="BY98" s="118" t="s">
        <v>1530</v>
      </c>
      <c r="BZ98" s="118" t="s">
        <v>1530</v>
      </c>
    </row>
    <row r="99" spans="25:78" ht="13.5">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33" t="s">
        <v>1531</v>
      </c>
      <c r="BP99" s="142" t="s">
        <v>730</v>
      </c>
      <c r="BQ99" s="135" t="s">
        <v>350</v>
      </c>
      <c r="BR99" s="135" t="s">
        <v>356</v>
      </c>
      <c r="BS99" s="136" t="s">
        <v>357</v>
      </c>
      <c r="BT99" s="136" t="str">
        <f t="shared" si="4"/>
        <v>狭山市立中央中学校</v>
      </c>
      <c r="BU99" s="136" t="s">
        <v>888</v>
      </c>
      <c r="BV99" s="167" t="s">
        <v>1532</v>
      </c>
      <c r="BW99" s="137" t="s">
        <v>358</v>
      </c>
      <c r="BX99" s="138" t="s">
        <v>1533</v>
      </c>
      <c r="BY99" s="139" t="s">
        <v>1534</v>
      </c>
      <c r="BZ99" s="101" t="s">
        <v>1534</v>
      </c>
    </row>
    <row r="100" spans="25:78" ht="13.5">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33" t="s">
        <v>1535</v>
      </c>
      <c r="BP100" s="142" t="s">
        <v>731</v>
      </c>
      <c r="BQ100" s="135" t="s">
        <v>350</v>
      </c>
      <c r="BR100" s="135" t="s">
        <v>614</v>
      </c>
      <c r="BS100" s="136" t="s">
        <v>615</v>
      </c>
      <c r="BT100" s="136" t="str">
        <f t="shared" si="4"/>
        <v>所沢市立所沢中学校</v>
      </c>
      <c r="BU100" s="136" t="s">
        <v>1536</v>
      </c>
      <c r="BV100" s="167" t="s">
        <v>1537</v>
      </c>
      <c r="BW100" s="137" t="s">
        <v>706</v>
      </c>
      <c r="BX100" s="138" t="s">
        <v>1538</v>
      </c>
      <c r="BY100" s="118" t="s">
        <v>1539</v>
      </c>
      <c r="BZ100" s="118" t="s">
        <v>1539</v>
      </c>
    </row>
    <row r="101" spans="25:78" ht="13.5">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33" t="s">
        <v>2329</v>
      </c>
      <c r="BP101" s="142" t="s">
        <v>732</v>
      </c>
      <c r="BQ101" s="135" t="s">
        <v>350</v>
      </c>
      <c r="BR101" s="135" t="s">
        <v>614</v>
      </c>
      <c r="BS101" s="136" t="s">
        <v>2331</v>
      </c>
      <c r="BT101" s="136" t="str">
        <f>+BR101&amp;BS101&amp;"中学校"</f>
        <v>所沢市立南陵中学校</v>
      </c>
      <c r="BU101" s="136" t="s">
        <v>2332</v>
      </c>
      <c r="BV101" s="167" t="s">
        <v>2333</v>
      </c>
      <c r="BW101" s="137" t="s">
        <v>2334</v>
      </c>
      <c r="BX101" s="138" t="s">
        <v>2335</v>
      </c>
      <c r="BY101" s="118" t="s">
        <v>2277</v>
      </c>
      <c r="BZ101" s="118" t="s">
        <v>2336</v>
      </c>
    </row>
    <row r="102" spans="25:78" ht="13.5">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33" t="s">
        <v>1540</v>
      </c>
      <c r="BP102" s="142" t="s">
        <v>733</v>
      </c>
      <c r="BQ102" s="135" t="s">
        <v>350</v>
      </c>
      <c r="BR102" s="135" t="s">
        <v>614</v>
      </c>
      <c r="BS102" s="136" t="s">
        <v>454</v>
      </c>
      <c r="BT102" s="136" t="str">
        <f t="shared" si="4"/>
        <v>所沢市立東中学校</v>
      </c>
      <c r="BU102" s="136" t="s">
        <v>889</v>
      </c>
      <c r="BV102" s="167" t="s">
        <v>1541</v>
      </c>
      <c r="BW102" s="137" t="s">
        <v>708</v>
      </c>
      <c r="BX102" s="138" t="s">
        <v>1542</v>
      </c>
      <c r="BY102" s="118" t="s">
        <v>1543</v>
      </c>
      <c r="BZ102" s="118" t="s">
        <v>2277</v>
      </c>
    </row>
    <row r="103" spans="25:78" ht="13.5">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33" t="s">
        <v>1544</v>
      </c>
      <c r="BP103" s="142" t="s">
        <v>373</v>
      </c>
      <c r="BQ103" s="135" t="s">
        <v>350</v>
      </c>
      <c r="BR103" s="135" t="s">
        <v>614</v>
      </c>
      <c r="BS103" s="136" t="s">
        <v>616</v>
      </c>
      <c r="BT103" s="136" t="str">
        <f t="shared" si="4"/>
        <v>所沢市立小手指中学校</v>
      </c>
      <c r="BU103" s="136" t="s">
        <v>890</v>
      </c>
      <c r="BV103" s="167" t="s">
        <v>1545</v>
      </c>
      <c r="BW103" s="137" t="s">
        <v>707</v>
      </c>
      <c r="BX103" s="138" t="s">
        <v>1546</v>
      </c>
      <c r="BY103" s="118" t="s">
        <v>1547</v>
      </c>
      <c r="BZ103" s="118" t="s">
        <v>1543</v>
      </c>
    </row>
    <row r="104" spans="25:78" ht="13.5">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33" t="s">
        <v>1548</v>
      </c>
      <c r="BP104" s="142" t="s">
        <v>734</v>
      </c>
      <c r="BQ104" s="135" t="s">
        <v>350</v>
      </c>
      <c r="BR104" s="135" t="s">
        <v>614</v>
      </c>
      <c r="BS104" s="136" t="s">
        <v>617</v>
      </c>
      <c r="BT104" s="136" t="str">
        <f t="shared" si="4"/>
        <v>所沢市立向陽中学校</v>
      </c>
      <c r="BU104" s="136" t="s">
        <v>891</v>
      </c>
      <c r="BV104" s="167" t="s">
        <v>1549</v>
      </c>
      <c r="BW104" s="137" t="s">
        <v>709</v>
      </c>
      <c r="BX104" s="138" t="s">
        <v>1550</v>
      </c>
      <c r="BY104" s="118" t="s">
        <v>1551</v>
      </c>
      <c r="BZ104" s="118" t="s">
        <v>1547</v>
      </c>
    </row>
    <row r="105" spans="25:78" ht="13.5">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33" t="s">
        <v>1552</v>
      </c>
      <c r="BP105" s="142" t="s">
        <v>735</v>
      </c>
      <c r="BQ105" s="135" t="s">
        <v>350</v>
      </c>
      <c r="BR105" s="135" t="s">
        <v>614</v>
      </c>
      <c r="BS105" s="136" t="s">
        <v>618</v>
      </c>
      <c r="BT105" s="136" t="str">
        <f t="shared" si="4"/>
        <v>所沢市立美原中学校</v>
      </c>
      <c r="BU105" s="136" t="s">
        <v>892</v>
      </c>
      <c r="BV105" s="167" t="s">
        <v>1553</v>
      </c>
      <c r="BW105" s="137" t="s">
        <v>710</v>
      </c>
      <c r="BX105" s="138" t="s">
        <v>1554</v>
      </c>
      <c r="BY105" s="118" t="s">
        <v>1555</v>
      </c>
      <c r="BZ105" s="118" t="s">
        <v>1551</v>
      </c>
    </row>
    <row r="106" spans="25:78" ht="13.5">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33" t="s">
        <v>1556</v>
      </c>
      <c r="BP106" s="142" t="s">
        <v>736</v>
      </c>
      <c r="BQ106" s="135" t="s">
        <v>350</v>
      </c>
      <c r="BR106" s="135" t="s">
        <v>614</v>
      </c>
      <c r="BS106" s="136" t="s">
        <v>592</v>
      </c>
      <c r="BT106" s="136" t="str">
        <f t="shared" si="4"/>
        <v>所沢市立中央中学校</v>
      </c>
      <c r="BU106" s="136" t="s">
        <v>893</v>
      </c>
      <c r="BV106" s="167" t="s">
        <v>1553</v>
      </c>
      <c r="BW106" s="137" t="s">
        <v>711</v>
      </c>
      <c r="BX106" s="138" t="s">
        <v>1557</v>
      </c>
      <c r="BY106" s="118" t="s">
        <v>1558</v>
      </c>
      <c r="BZ106" s="118" t="s">
        <v>1555</v>
      </c>
    </row>
    <row r="107" spans="25:78" ht="13.5">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33" t="s">
        <v>1559</v>
      </c>
      <c r="BP107" s="142" t="s">
        <v>737</v>
      </c>
      <c r="BQ107" s="135" t="s">
        <v>350</v>
      </c>
      <c r="BR107" s="135" t="s">
        <v>614</v>
      </c>
      <c r="BS107" s="136" t="s">
        <v>619</v>
      </c>
      <c r="BT107" s="136" t="str">
        <f t="shared" si="4"/>
        <v>所沢市立北野中学校</v>
      </c>
      <c r="BU107" s="136" t="s">
        <v>894</v>
      </c>
      <c r="BV107" s="167" t="s">
        <v>1560</v>
      </c>
      <c r="BW107" s="137" t="s">
        <v>712</v>
      </c>
      <c r="BX107" s="138" t="s">
        <v>1561</v>
      </c>
      <c r="BY107" s="118" t="s">
        <v>1562</v>
      </c>
      <c r="BZ107" s="118" t="s">
        <v>1558</v>
      </c>
    </row>
    <row r="108" spans="25:78" ht="13.5">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33" t="s">
        <v>1563</v>
      </c>
      <c r="BP108" s="142" t="s">
        <v>738</v>
      </c>
      <c r="BQ108" s="135" t="s">
        <v>350</v>
      </c>
      <c r="BR108" s="135" t="s">
        <v>620</v>
      </c>
      <c r="BS108" s="136" t="s">
        <v>713</v>
      </c>
      <c r="BT108" s="136" t="str">
        <f t="shared" si="4"/>
        <v>飯能市立飯能第一中学校</v>
      </c>
      <c r="BU108" s="136" t="s">
        <v>1564</v>
      </c>
      <c r="BV108" s="167" t="s">
        <v>1565</v>
      </c>
      <c r="BW108" s="137" t="s">
        <v>714</v>
      </c>
      <c r="BX108" s="138" t="s">
        <v>1566</v>
      </c>
      <c r="BY108" s="118" t="s">
        <v>1567</v>
      </c>
      <c r="BZ108" s="118" t="s">
        <v>1562</v>
      </c>
    </row>
    <row r="109" spans="25:78" ht="13.5">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33" t="s">
        <v>1568</v>
      </c>
      <c r="BP109" s="142" t="s">
        <v>2253</v>
      </c>
      <c r="BQ109" s="135" t="s">
        <v>350</v>
      </c>
      <c r="BR109" s="135" t="s">
        <v>620</v>
      </c>
      <c r="BS109" s="136" t="s">
        <v>715</v>
      </c>
      <c r="BT109" s="136" t="str">
        <f t="shared" si="4"/>
        <v>飯能市立飯能西中学校</v>
      </c>
      <c r="BU109" s="136" t="s">
        <v>1569</v>
      </c>
      <c r="BV109" s="167" t="s">
        <v>1570</v>
      </c>
      <c r="BW109" s="137" t="s">
        <v>716</v>
      </c>
      <c r="BX109" s="138" t="s">
        <v>1571</v>
      </c>
      <c r="BY109" s="118" t="s">
        <v>1572</v>
      </c>
      <c r="BZ109" s="118" t="s">
        <v>1567</v>
      </c>
    </row>
    <row r="110" spans="25:78" ht="13.5">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33" t="s">
        <v>1573</v>
      </c>
      <c r="BP110" s="142" t="s">
        <v>739</v>
      </c>
      <c r="BQ110" s="135" t="s">
        <v>350</v>
      </c>
      <c r="BR110" s="135" t="s">
        <v>368</v>
      </c>
      <c r="BS110" s="136" t="s">
        <v>369</v>
      </c>
      <c r="BT110" s="136" t="str">
        <f t="shared" si="4"/>
        <v>毛呂山町立毛呂山中学校</v>
      </c>
      <c r="BU110" s="136" t="s">
        <v>1574</v>
      </c>
      <c r="BV110" s="167" t="s">
        <v>1575</v>
      </c>
      <c r="BW110" s="137" t="s">
        <v>2085</v>
      </c>
      <c r="BX110" s="138" t="s">
        <v>1576</v>
      </c>
      <c r="BY110" s="139" t="s">
        <v>1577</v>
      </c>
      <c r="BZ110" s="118" t="s">
        <v>1572</v>
      </c>
    </row>
    <row r="111" spans="25:78" ht="13.5">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33" t="s">
        <v>2086</v>
      </c>
      <c r="BP111" s="142" t="s">
        <v>740</v>
      </c>
      <c r="BQ111" s="135" t="s">
        <v>350</v>
      </c>
      <c r="BR111" s="135" t="s">
        <v>368</v>
      </c>
      <c r="BS111" s="136" t="s">
        <v>2087</v>
      </c>
      <c r="BT111" s="136" t="str">
        <f t="shared" si="4"/>
        <v>毛呂山町立川角中学校</v>
      </c>
      <c r="BU111" s="136" t="s">
        <v>2088</v>
      </c>
      <c r="BV111" s="167" t="s">
        <v>2089</v>
      </c>
      <c r="BW111" s="137" t="s">
        <v>2090</v>
      </c>
      <c r="BX111" s="138" t="s">
        <v>2091</v>
      </c>
      <c r="BY111" s="139" t="s">
        <v>2092</v>
      </c>
      <c r="BZ111" s="101" t="s">
        <v>1577</v>
      </c>
    </row>
    <row r="112" spans="25:78" ht="13.5">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33" t="s">
        <v>1578</v>
      </c>
      <c r="BP112" s="142" t="s">
        <v>741</v>
      </c>
      <c r="BQ112" s="135" t="s">
        <v>350</v>
      </c>
      <c r="BR112" s="135" t="s">
        <v>365</v>
      </c>
      <c r="BS112" s="136" t="s">
        <v>623</v>
      </c>
      <c r="BT112" s="136" t="str">
        <f t="shared" si="4"/>
        <v>坂戸市立坂戸中学校</v>
      </c>
      <c r="BU112" s="136" t="s">
        <v>1579</v>
      </c>
      <c r="BV112" s="167" t="s">
        <v>1580</v>
      </c>
      <c r="BW112" s="168" t="s">
        <v>719</v>
      </c>
      <c r="BX112" s="169" t="s">
        <v>1581</v>
      </c>
      <c r="BY112" s="118" t="s">
        <v>1582</v>
      </c>
      <c r="BZ112" s="101" t="s">
        <v>2092</v>
      </c>
    </row>
    <row r="113" spans="25:78" ht="13.5">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33" t="s">
        <v>1583</v>
      </c>
      <c r="BP113" s="142" t="s">
        <v>742</v>
      </c>
      <c r="BQ113" s="135" t="s">
        <v>350</v>
      </c>
      <c r="BR113" s="135" t="s">
        <v>365</v>
      </c>
      <c r="BS113" s="136" t="s">
        <v>366</v>
      </c>
      <c r="BT113" s="136" t="str">
        <f t="shared" si="4"/>
        <v>坂戸市立住吉中学校</v>
      </c>
      <c r="BU113" s="136" t="s">
        <v>895</v>
      </c>
      <c r="BV113" s="167" t="s">
        <v>1584</v>
      </c>
      <c r="BW113" s="137" t="s">
        <v>367</v>
      </c>
      <c r="BX113" s="138" t="s">
        <v>1585</v>
      </c>
      <c r="BY113" s="139" t="s">
        <v>1586</v>
      </c>
      <c r="BZ113" s="118" t="s">
        <v>1582</v>
      </c>
    </row>
    <row r="114" spans="25:78" ht="13.5">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33" t="s">
        <v>1587</v>
      </c>
      <c r="BP114" s="142" t="s">
        <v>743</v>
      </c>
      <c r="BQ114" s="135" t="s">
        <v>350</v>
      </c>
      <c r="BR114" s="135" t="s">
        <v>365</v>
      </c>
      <c r="BS114" s="136" t="s">
        <v>624</v>
      </c>
      <c r="BT114" s="136" t="str">
        <f t="shared" si="4"/>
        <v>坂戸市立千代田中学校</v>
      </c>
      <c r="BU114" s="136" t="s">
        <v>896</v>
      </c>
      <c r="BV114" s="167" t="s">
        <v>1580</v>
      </c>
      <c r="BW114" s="137" t="s">
        <v>720</v>
      </c>
      <c r="BX114" s="138" t="s">
        <v>1588</v>
      </c>
      <c r="BY114" s="118" t="s">
        <v>1589</v>
      </c>
      <c r="BZ114" s="101" t="s">
        <v>1586</v>
      </c>
    </row>
    <row r="115" spans="25:78" ht="13.5">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33" t="s">
        <v>1590</v>
      </c>
      <c r="BP115" s="142" t="s">
        <v>744</v>
      </c>
      <c r="BQ115" s="135" t="s">
        <v>350</v>
      </c>
      <c r="BR115" s="135" t="s">
        <v>628</v>
      </c>
      <c r="BS115" s="136" t="s">
        <v>625</v>
      </c>
      <c r="BT115" s="136" t="str">
        <f t="shared" si="4"/>
        <v>鶴ヶ島市立鶴ヶ島中学校</v>
      </c>
      <c r="BU115" s="136" t="s">
        <v>1591</v>
      </c>
      <c r="BV115" s="167" t="s">
        <v>1592</v>
      </c>
      <c r="BW115" s="137" t="s">
        <v>721</v>
      </c>
      <c r="BX115" s="138" t="s">
        <v>1593</v>
      </c>
      <c r="BY115" s="118" t="s">
        <v>1594</v>
      </c>
      <c r="BZ115" s="118" t="s">
        <v>1589</v>
      </c>
    </row>
    <row r="116" spans="25:78" ht="13.5">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33" t="s">
        <v>1595</v>
      </c>
      <c r="BP116" s="142" t="s">
        <v>745</v>
      </c>
      <c r="BQ116" s="135" t="s">
        <v>350</v>
      </c>
      <c r="BR116" s="135" t="s">
        <v>628</v>
      </c>
      <c r="BS116" s="136" t="s">
        <v>626</v>
      </c>
      <c r="BT116" s="136" t="str">
        <f t="shared" si="4"/>
        <v>鶴ヶ島市立藤中学校</v>
      </c>
      <c r="BU116" s="136" t="s">
        <v>897</v>
      </c>
      <c r="BV116" s="167" t="s">
        <v>1596</v>
      </c>
      <c r="BW116" s="137" t="s">
        <v>722</v>
      </c>
      <c r="BX116" s="138" t="s">
        <v>1597</v>
      </c>
      <c r="BY116" s="118" t="s">
        <v>1598</v>
      </c>
      <c r="BZ116" s="118" t="s">
        <v>1594</v>
      </c>
    </row>
    <row r="117" spans="25:78" ht="13.5">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33" t="s">
        <v>2093</v>
      </c>
      <c r="BP117" s="142" t="s">
        <v>746</v>
      </c>
      <c r="BQ117" s="135" t="s">
        <v>350</v>
      </c>
      <c r="BR117" s="135" t="s">
        <v>628</v>
      </c>
      <c r="BS117" s="136" t="s">
        <v>645</v>
      </c>
      <c r="BT117" s="136" t="str">
        <f t="shared" si="4"/>
        <v>鶴ヶ島市立富士見中学校</v>
      </c>
      <c r="BU117" s="136" t="s">
        <v>1599</v>
      </c>
      <c r="BV117" s="167" t="s">
        <v>1600</v>
      </c>
      <c r="BW117" s="137" t="s">
        <v>1601</v>
      </c>
      <c r="BX117" s="138" t="s">
        <v>1602</v>
      </c>
      <c r="BY117" s="118" t="s">
        <v>1603</v>
      </c>
      <c r="BZ117" s="118" t="s">
        <v>1598</v>
      </c>
    </row>
    <row r="118" spans="25:78" ht="13.5">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33" t="s">
        <v>1604</v>
      </c>
      <c r="BP118" s="142" t="s">
        <v>2254</v>
      </c>
      <c r="BQ118" s="135" t="s">
        <v>350</v>
      </c>
      <c r="BR118" s="135" t="s">
        <v>628</v>
      </c>
      <c r="BS118" s="136" t="s">
        <v>612</v>
      </c>
      <c r="BT118" s="136" t="str">
        <f t="shared" si="4"/>
        <v>鶴ヶ島市立西中学校</v>
      </c>
      <c r="BU118" s="136" t="s">
        <v>898</v>
      </c>
      <c r="BV118" s="167" t="s">
        <v>1605</v>
      </c>
      <c r="BW118" s="137" t="s">
        <v>723</v>
      </c>
      <c r="BX118" s="138" t="s">
        <v>1606</v>
      </c>
      <c r="BY118" s="118" t="s">
        <v>1607</v>
      </c>
      <c r="BZ118" s="118" t="s">
        <v>1603</v>
      </c>
    </row>
    <row r="119" spans="25:78" ht="13.5">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33" t="s">
        <v>1608</v>
      </c>
      <c r="BP119" s="142" t="s">
        <v>2255</v>
      </c>
      <c r="BQ119" s="135" t="s">
        <v>350</v>
      </c>
      <c r="BR119" s="135" t="s">
        <v>359</v>
      </c>
      <c r="BS119" s="136" t="s">
        <v>360</v>
      </c>
      <c r="BT119" s="136" t="str">
        <f t="shared" si="4"/>
        <v>入間市立金子中学校</v>
      </c>
      <c r="BU119" s="136" t="s">
        <v>899</v>
      </c>
      <c r="BV119" s="135" t="s">
        <v>1609</v>
      </c>
      <c r="BW119" s="137" t="s">
        <v>361</v>
      </c>
      <c r="BX119" s="138" t="s">
        <v>1610</v>
      </c>
      <c r="BY119" s="139" t="s">
        <v>1611</v>
      </c>
      <c r="BZ119" s="118" t="s">
        <v>1607</v>
      </c>
    </row>
    <row r="120" spans="25:78" ht="13.5">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33" t="s">
        <v>2094</v>
      </c>
      <c r="BP120" s="142" t="s">
        <v>2256</v>
      </c>
      <c r="BQ120" s="135" t="s">
        <v>350</v>
      </c>
      <c r="BR120" s="135" t="s">
        <v>359</v>
      </c>
      <c r="BS120" s="136" t="s">
        <v>2095</v>
      </c>
      <c r="BT120" s="136" t="str">
        <f t="shared" si="4"/>
        <v>入間市立藤沢中学校</v>
      </c>
      <c r="BU120" s="136" t="s">
        <v>2096</v>
      </c>
      <c r="BV120" s="135" t="s">
        <v>2097</v>
      </c>
      <c r="BW120" s="137" t="s">
        <v>2098</v>
      </c>
      <c r="BX120" s="138" t="s">
        <v>2099</v>
      </c>
      <c r="BY120" s="139" t="s">
        <v>2100</v>
      </c>
      <c r="BZ120" s="101" t="s">
        <v>1611</v>
      </c>
    </row>
    <row r="121" spans="25:78" ht="13.5">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33" t="s">
        <v>1612</v>
      </c>
      <c r="BP121" s="142" t="s">
        <v>2257</v>
      </c>
      <c r="BQ121" s="135" t="s">
        <v>350</v>
      </c>
      <c r="BR121" s="135" t="s">
        <v>359</v>
      </c>
      <c r="BS121" s="136" t="s">
        <v>621</v>
      </c>
      <c r="BT121" s="136" t="str">
        <f t="shared" si="4"/>
        <v>入間市立野田中学校</v>
      </c>
      <c r="BU121" s="136" t="s">
        <v>900</v>
      </c>
      <c r="BV121" s="135" t="s">
        <v>1613</v>
      </c>
      <c r="BW121" s="137" t="s">
        <v>717</v>
      </c>
      <c r="BX121" s="138" t="s">
        <v>1614</v>
      </c>
      <c r="BY121" s="118" t="s">
        <v>1615</v>
      </c>
      <c r="BZ121" s="101" t="s">
        <v>2100</v>
      </c>
    </row>
    <row r="122" spans="25:78" ht="13.5">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33" t="s">
        <v>1616</v>
      </c>
      <c r="BP122" s="142" t="s">
        <v>2258</v>
      </c>
      <c r="BQ122" s="135" t="s">
        <v>350</v>
      </c>
      <c r="BR122" s="135" t="s">
        <v>622</v>
      </c>
      <c r="BS122" s="136" t="s">
        <v>612</v>
      </c>
      <c r="BT122" s="136" t="str">
        <f t="shared" si="4"/>
        <v>富士見市立西中学校</v>
      </c>
      <c r="BU122" s="136" t="s">
        <v>901</v>
      </c>
      <c r="BV122" s="135" t="s">
        <v>1617</v>
      </c>
      <c r="BW122" s="137" t="s">
        <v>718</v>
      </c>
      <c r="BX122" s="138" t="s">
        <v>1618</v>
      </c>
      <c r="BY122" s="118" t="s">
        <v>1619</v>
      </c>
      <c r="BZ122" s="118" t="s">
        <v>1615</v>
      </c>
    </row>
    <row r="123" spans="25:78" ht="13.5">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33" t="s">
        <v>1620</v>
      </c>
      <c r="BP123" s="142" t="s">
        <v>2259</v>
      </c>
      <c r="BQ123" s="135" t="s">
        <v>350</v>
      </c>
      <c r="BR123" s="135" t="s">
        <v>362</v>
      </c>
      <c r="BS123" s="136" t="s">
        <v>363</v>
      </c>
      <c r="BT123" s="136" t="str">
        <f t="shared" si="4"/>
        <v>ふじみ野市立福岡中学校</v>
      </c>
      <c r="BU123" s="136" t="s">
        <v>902</v>
      </c>
      <c r="BV123" s="167" t="s">
        <v>1621</v>
      </c>
      <c r="BW123" s="168" t="s">
        <v>364</v>
      </c>
      <c r="BX123" s="169" t="s">
        <v>1622</v>
      </c>
      <c r="BY123" s="118" t="s">
        <v>1623</v>
      </c>
      <c r="BZ123" s="118" t="s">
        <v>1619</v>
      </c>
    </row>
    <row r="124" spans="25:78" ht="13.5">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33" t="s">
        <v>1624</v>
      </c>
      <c r="BP124" s="142" t="s">
        <v>2260</v>
      </c>
      <c r="BQ124" s="135" t="s">
        <v>350</v>
      </c>
      <c r="BR124" s="135" t="s">
        <v>362</v>
      </c>
      <c r="BS124" s="136" t="s">
        <v>1625</v>
      </c>
      <c r="BT124" s="136" t="str">
        <f t="shared" si="4"/>
        <v>ふじみ野市立大井中学校</v>
      </c>
      <c r="BU124" s="136" t="s">
        <v>1626</v>
      </c>
      <c r="BV124" s="167" t="s">
        <v>1627</v>
      </c>
      <c r="BW124" s="168" t="s">
        <v>1628</v>
      </c>
      <c r="BX124" s="169" t="s">
        <v>1629</v>
      </c>
      <c r="BY124" s="118" t="s">
        <v>1630</v>
      </c>
      <c r="BZ124" s="103" t="s">
        <v>1623</v>
      </c>
    </row>
    <row r="125" spans="25:78" ht="13.5">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33" t="s">
        <v>1631</v>
      </c>
      <c r="BP125" s="142" t="s">
        <v>2330</v>
      </c>
      <c r="BQ125" s="135" t="s">
        <v>350</v>
      </c>
      <c r="BR125" s="135" t="s">
        <v>629</v>
      </c>
      <c r="BS125" s="136" t="s">
        <v>627</v>
      </c>
      <c r="BT125" s="136" t="str">
        <f t="shared" si="4"/>
        <v>三芳町立藤久保中学校</v>
      </c>
      <c r="BU125" s="136" t="s">
        <v>966</v>
      </c>
      <c r="BV125" s="167" t="s">
        <v>1632</v>
      </c>
      <c r="BW125" s="137" t="s">
        <v>751</v>
      </c>
      <c r="BX125" s="138" t="s">
        <v>1633</v>
      </c>
      <c r="BY125" s="118" t="s">
        <v>1634</v>
      </c>
      <c r="BZ125" s="103" t="s">
        <v>1630</v>
      </c>
    </row>
    <row r="126" spans="25:78" ht="13.5">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33"/>
      <c r="BP126" s="142" t="s">
        <v>1635</v>
      </c>
      <c r="BQ126" s="135" t="s">
        <v>350</v>
      </c>
      <c r="BR126" s="135" t="s">
        <v>1328</v>
      </c>
      <c r="BS126" s="136" t="s">
        <v>370</v>
      </c>
      <c r="BT126" s="136" t="str">
        <f>+BS126&amp;"中学校"</f>
        <v>秀明中学校</v>
      </c>
      <c r="BU126" s="136" t="s">
        <v>1636</v>
      </c>
      <c r="BV126" s="167" t="s">
        <v>1519</v>
      </c>
      <c r="BW126" s="137" t="s">
        <v>2101</v>
      </c>
      <c r="BX126" s="138" t="s">
        <v>1637</v>
      </c>
      <c r="BY126" s="139" t="s">
        <v>1638</v>
      </c>
      <c r="BZ126" s="118" t="s">
        <v>1634</v>
      </c>
    </row>
    <row r="127" spans="25:78" ht="13.5">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33"/>
      <c r="BP127" s="142" t="s">
        <v>1639</v>
      </c>
      <c r="BQ127" s="135" t="s">
        <v>350</v>
      </c>
      <c r="BR127" s="135" t="s">
        <v>1328</v>
      </c>
      <c r="BS127" s="136" t="s">
        <v>1640</v>
      </c>
      <c r="BT127" s="136" t="str">
        <f>+BS127&amp;"中学校"</f>
        <v>城西川越中学校</v>
      </c>
      <c r="BU127" s="136" t="s">
        <v>1640</v>
      </c>
      <c r="BV127" s="167" t="s">
        <v>1641</v>
      </c>
      <c r="BW127" s="137" t="s">
        <v>2102</v>
      </c>
      <c r="BX127" s="138" t="s">
        <v>1642</v>
      </c>
      <c r="BY127" s="139" t="s">
        <v>1643</v>
      </c>
      <c r="BZ127" s="101" t="s">
        <v>1638</v>
      </c>
    </row>
    <row r="128" spans="25:78" ht="13.5">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33"/>
      <c r="BP128" s="142" t="s">
        <v>1644</v>
      </c>
      <c r="BQ128" s="135" t="s">
        <v>350</v>
      </c>
      <c r="BR128" s="135" t="s">
        <v>1328</v>
      </c>
      <c r="BS128" s="136" t="s">
        <v>371</v>
      </c>
      <c r="BT128" s="136" t="str">
        <f>+BS128&amp;"中学校"</f>
        <v>西武学園文理中学校</v>
      </c>
      <c r="BU128" s="136" t="s">
        <v>640</v>
      </c>
      <c r="BV128" s="135" t="s">
        <v>372</v>
      </c>
      <c r="BW128" s="137" t="s">
        <v>2103</v>
      </c>
      <c r="BX128" s="138" t="s">
        <v>1645</v>
      </c>
      <c r="BY128" s="139" t="s">
        <v>1646</v>
      </c>
      <c r="BZ128" s="101" t="s">
        <v>1643</v>
      </c>
    </row>
    <row r="129" spans="25:78" ht="14.25" thickBot="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43"/>
      <c r="BP129" s="144" t="s">
        <v>1647</v>
      </c>
      <c r="BQ129" s="145" t="s">
        <v>350</v>
      </c>
      <c r="BR129" s="145" t="s">
        <v>374</v>
      </c>
      <c r="BS129" s="146" t="s">
        <v>375</v>
      </c>
      <c r="BT129" s="146" t="str">
        <f>+BS129&amp;"中学校"</f>
        <v>星野学園中学校</v>
      </c>
      <c r="BU129" s="146" t="s">
        <v>975</v>
      </c>
      <c r="BV129" s="145" t="s">
        <v>376</v>
      </c>
      <c r="BW129" s="147" t="s">
        <v>377</v>
      </c>
      <c r="BX129" s="148" t="s">
        <v>1648</v>
      </c>
      <c r="BY129" s="149" t="s">
        <v>1649</v>
      </c>
      <c r="BZ129" s="101" t="s">
        <v>1646</v>
      </c>
    </row>
    <row r="130" spans="25:78" ht="14.25" thickBot="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25" t="s">
        <v>1650</v>
      </c>
      <c r="BP130" s="164" t="s">
        <v>1651</v>
      </c>
      <c r="BQ130" s="127" t="s">
        <v>378</v>
      </c>
      <c r="BR130" s="127" t="s">
        <v>379</v>
      </c>
      <c r="BS130" s="128" t="s">
        <v>630</v>
      </c>
      <c r="BT130" s="128" t="str">
        <f aca="true" t="shared" si="5" ref="BT130:BT143">+BR130&amp;BS130&amp;"中学校"</f>
        <v>東松山市立松山中学校</v>
      </c>
      <c r="BU130" s="128" t="s">
        <v>903</v>
      </c>
      <c r="BV130" s="127" t="s">
        <v>1652</v>
      </c>
      <c r="BW130" s="129" t="s">
        <v>747</v>
      </c>
      <c r="BX130" s="130" t="s">
        <v>1653</v>
      </c>
      <c r="BY130" s="121" t="s">
        <v>1654</v>
      </c>
      <c r="BZ130" s="104" t="s">
        <v>1649</v>
      </c>
    </row>
    <row r="131" spans="25:78" ht="13.5">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33" t="s">
        <v>1655</v>
      </c>
      <c r="BP131" s="142" t="s">
        <v>1656</v>
      </c>
      <c r="BQ131" s="135" t="s">
        <v>378</v>
      </c>
      <c r="BR131" s="135" t="s">
        <v>379</v>
      </c>
      <c r="BS131" s="136" t="s">
        <v>319</v>
      </c>
      <c r="BT131" s="136" t="str">
        <f t="shared" si="5"/>
        <v>東松山市立南中学校</v>
      </c>
      <c r="BU131" s="136" t="s">
        <v>904</v>
      </c>
      <c r="BV131" s="135" t="s">
        <v>1657</v>
      </c>
      <c r="BW131" s="137" t="s">
        <v>748</v>
      </c>
      <c r="BX131" s="138" t="s">
        <v>1658</v>
      </c>
      <c r="BY131" s="118" t="s">
        <v>1659</v>
      </c>
      <c r="BZ131" s="121" t="s">
        <v>1654</v>
      </c>
    </row>
    <row r="132" spans="25:78" ht="13.5">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33" t="s">
        <v>1660</v>
      </c>
      <c r="BP132" s="142" t="s">
        <v>382</v>
      </c>
      <c r="BQ132" s="135" t="s">
        <v>378</v>
      </c>
      <c r="BR132" s="135" t="s">
        <v>379</v>
      </c>
      <c r="BS132" s="136" t="s">
        <v>1344</v>
      </c>
      <c r="BT132" s="136" t="str">
        <f t="shared" si="5"/>
        <v>東松山市立北中学校</v>
      </c>
      <c r="BU132" s="136" t="s">
        <v>905</v>
      </c>
      <c r="BV132" s="167" t="s">
        <v>380</v>
      </c>
      <c r="BW132" s="137" t="s">
        <v>381</v>
      </c>
      <c r="BX132" s="138" t="s">
        <v>1661</v>
      </c>
      <c r="BY132" s="139" t="s">
        <v>1662</v>
      </c>
      <c r="BZ132" s="118" t="s">
        <v>1659</v>
      </c>
    </row>
    <row r="133" spans="25:78" ht="13.5">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33" t="s">
        <v>1663</v>
      </c>
      <c r="BP133" s="142" t="s">
        <v>386</v>
      </c>
      <c r="BQ133" s="135" t="s">
        <v>378</v>
      </c>
      <c r="BR133" s="135" t="s">
        <v>631</v>
      </c>
      <c r="BS133" s="136" t="s">
        <v>632</v>
      </c>
      <c r="BT133" s="136" t="str">
        <f t="shared" si="5"/>
        <v>滑川町立滑川中学校</v>
      </c>
      <c r="BU133" s="136" t="s">
        <v>1664</v>
      </c>
      <c r="BV133" s="167" t="s">
        <v>1665</v>
      </c>
      <c r="BW133" s="137" t="s">
        <v>749</v>
      </c>
      <c r="BX133" s="138" t="s">
        <v>1666</v>
      </c>
      <c r="BY133" s="118" t="s">
        <v>1667</v>
      </c>
      <c r="BZ133" s="101" t="s">
        <v>1662</v>
      </c>
    </row>
    <row r="134" spans="25:78" ht="13.5">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33" t="s">
        <v>1668</v>
      </c>
      <c r="BP134" s="142" t="s">
        <v>389</v>
      </c>
      <c r="BQ134" s="135" t="s">
        <v>378</v>
      </c>
      <c r="BR134" s="135" t="s">
        <v>383</v>
      </c>
      <c r="BS134" s="136" t="s">
        <v>384</v>
      </c>
      <c r="BT134" s="136" t="str">
        <f t="shared" si="5"/>
        <v>嵐山町立菅谷中学校</v>
      </c>
      <c r="BU134" s="136" t="s">
        <v>967</v>
      </c>
      <c r="BV134" s="135" t="s">
        <v>385</v>
      </c>
      <c r="BW134" s="137" t="s">
        <v>1669</v>
      </c>
      <c r="BX134" s="138" t="s">
        <v>1670</v>
      </c>
      <c r="BY134" s="139" t="s">
        <v>1671</v>
      </c>
      <c r="BZ134" s="118" t="s">
        <v>1667</v>
      </c>
    </row>
    <row r="135" spans="25:78" ht="13.5">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33" t="s">
        <v>1672</v>
      </c>
      <c r="BP135" s="142" t="s">
        <v>755</v>
      </c>
      <c r="BQ135" s="135" t="s">
        <v>378</v>
      </c>
      <c r="BR135" s="135" t="s">
        <v>383</v>
      </c>
      <c r="BS135" s="136" t="s">
        <v>387</v>
      </c>
      <c r="BT135" s="136" t="str">
        <f t="shared" si="5"/>
        <v>嵐山町立玉ノ岡中学校</v>
      </c>
      <c r="BU135" s="136" t="s">
        <v>968</v>
      </c>
      <c r="BV135" s="167" t="s">
        <v>2104</v>
      </c>
      <c r="BW135" s="137" t="s">
        <v>388</v>
      </c>
      <c r="BX135" s="138" t="s">
        <v>1673</v>
      </c>
      <c r="BY135" s="139" t="s">
        <v>1674</v>
      </c>
      <c r="BZ135" s="101" t="s">
        <v>1671</v>
      </c>
    </row>
    <row r="136" spans="25:78" ht="13.5">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33" t="s">
        <v>1675</v>
      </c>
      <c r="BP136" s="142" t="s">
        <v>394</v>
      </c>
      <c r="BQ136" s="135" t="s">
        <v>378</v>
      </c>
      <c r="BR136" s="135" t="s">
        <v>639</v>
      </c>
      <c r="BS136" s="136" t="s">
        <v>454</v>
      </c>
      <c r="BT136" s="136" t="str">
        <f t="shared" si="5"/>
        <v>小川町立東中学校</v>
      </c>
      <c r="BU136" s="136" t="s">
        <v>969</v>
      </c>
      <c r="BV136" s="135" t="s">
        <v>1676</v>
      </c>
      <c r="BW136" s="137" t="s">
        <v>2297</v>
      </c>
      <c r="BX136" s="138" t="s">
        <v>1677</v>
      </c>
      <c r="BY136" s="118" t="s">
        <v>1678</v>
      </c>
      <c r="BZ136" s="101" t="s">
        <v>1674</v>
      </c>
    </row>
    <row r="137" spans="25:78" ht="13.5">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33" t="s">
        <v>2298</v>
      </c>
      <c r="BP137" s="142" t="s">
        <v>756</v>
      </c>
      <c r="BQ137" s="135" t="s">
        <v>378</v>
      </c>
      <c r="BR137" s="135" t="s">
        <v>639</v>
      </c>
      <c r="BS137" s="136" t="s">
        <v>612</v>
      </c>
      <c r="BT137" s="136" t="str">
        <f>+BR137&amp;BS137&amp;"中学校"</f>
        <v>小川町立西中学校</v>
      </c>
      <c r="BU137" s="136" t="s">
        <v>2299</v>
      </c>
      <c r="BV137" s="135" t="s">
        <v>1676</v>
      </c>
      <c r="BW137" s="137" t="s">
        <v>2300</v>
      </c>
      <c r="BX137" s="138" t="s">
        <v>2301</v>
      </c>
      <c r="BY137" s="118" t="s">
        <v>2302</v>
      </c>
      <c r="BZ137" s="118" t="s">
        <v>1678</v>
      </c>
    </row>
    <row r="138" spans="25:78" ht="13.5">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33" t="s">
        <v>1679</v>
      </c>
      <c r="BP138" s="142" t="s">
        <v>757</v>
      </c>
      <c r="BQ138" s="135" t="s">
        <v>378</v>
      </c>
      <c r="BR138" s="135" t="s">
        <v>390</v>
      </c>
      <c r="BS138" s="136" t="s">
        <v>391</v>
      </c>
      <c r="BT138" s="136" t="str">
        <f t="shared" si="5"/>
        <v>ときがわ町立都幾川中学校</v>
      </c>
      <c r="BU138" s="136" t="s">
        <v>970</v>
      </c>
      <c r="BV138" s="135" t="s">
        <v>392</v>
      </c>
      <c r="BW138" s="137" t="s">
        <v>393</v>
      </c>
      <c r="BX138" s="138" t="s">
        <v>1680</v>
      </c>
      <c r="BY138" s="139" t="s">
        <v>1681</v>
      </c>
      <c r="BZ138" s="101" t="s">
        <v>1681</v>
      </c>
    </row>
    <row r="139" spans="25:78" ht="13.5">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33" t="s">
        <v>1682</v>
      </c>
      <c r="BP139" s="142" t="s">
        <v>758</v>
      </c>
      <c r="BQ139" s="135" t="s">
        <v>378</v>
      </c>
      <c r="BR139" s="135" t="s">
        <v>390</v>
      </c>
      <c r="BS139" s="136" t="s">
        <v>633</v>
      </c>
      <c r="BT139" s="136" t="str">
        <f t="shared" si="5"/>
        <v>ときがわ町立玉川中学校</v>
      </c>
      <c r="BU139" s="136" t="s">
        <v>971</v>
      </c>
      <c r="BV139" s="135" t="s">
        <v>1683</v>
      </c>
      <c r="BW139" s="137" t="s">
        <v>750</v>
      </c>
      <c r="BX139" s="138" t="s">
        <v>1684</v>
      </c>
      <c r="BY139" s="118" t="s">
        <v>1685</v>
      </c>
      <c r="BZ139" s="118" t="s">
        <v>1685</v>
      </c>
    </row>
    <row r="140" spans="25:78" ht="13.5">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33" t="s">
        <v>1686</v>
      </c>
      <c r="BP140" s="142" t="s">
        <v>759</v>
      </c>
      <c r="BQ140" s="135" t="s">
        <v>378</v>
      </c>
      <c r="BR140" s="135" t="s">
        <v>637</v>
      </c>
      <c r="BS140" s="136" t="s">
        <v>638</v>
      </c>
      <c r="BT140" s="136" t="str">
        <f t="shared" si="5"/>
        <v>鳩山町立鳩山中学校</v>
      </c>
      <c r="BU140" s="136" t="s">
        <v>1687</v>
      </c>
      <c r="BV140" s="135" t="s">
        <v>1688</v>
      </c>
      <c r="BW140" s="137" t="s">
        <v>754</v>
      </c>
      <c r="BX140" s="138" t="s">
        <v>1689</v>
      </c>
      <c r="BY140" s="118" t="s">
        <v>1690</v>
      </c>
      <c r="BZ140" s="118" t="s">
        <v>1690</v>
      </c>
    </row>
    <row r="141" spans="25:78" ht="13.5">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33" t="s">
        <v>1691</v>
      </c>
      <c r="BP141" s="142" t="s">
        <v>760</v>
      </c>
      <c r="BQ141" s="135" t="s">
        <v>378</v>
      </c>
      <c r="BR141" s="135" t="s">
        <v>634</v>
      </c>
      <c r="BS141" s="136" t="s">
        <v>635</v>
      </c>
      <c r="BT141" s="136" t="str">
        <f t="shared" si="5"/>
        <v>川島町立川島中学校</v>
      </c>
      <c r="BU141" s="136" t="s">
        <v>1692</v>
      </c>
      <c r="BV141" s="135" t="s">
        <v>1693</v>
      </c>
      <c r="BW141" s="137" t="s">
        <v>752</v>
      </c>
      <c r="BX141" s="138" t="s">
        <v>1694</v>
      </c>
      <c r="BY141" s="118" t="s">
        <v>1695</v>
      </c>
      <c r="BZ141" s="118" t="s">
        <v>1695</v>
      </c>
    </row>
    <row r="142" spans="25:78" ht="13.5">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33" t="s">
        <v>1696</v>
      </c>
      <c r="BP142" s="142" t="s">
        <v>761</v>
      </c>
      <c r="BQ142" s="135" t="s">
        <v>378</v>
      </c>
      <c r="BR142" s="135" t="s">
        <v>634</v>
      </c>
      <c r="BS142" s="136" t="s">
        <v>636</v>
      </c>
      <c r="BT142" s="136" t="str">
        <f t="shared" si="5"/>
        <v>川島町立川島西中学校</v>
      </c>
      <c r="BU142" s="136" t="s">
        <v>1697</v>
      </c>
      <c r="BV142" s="135" t="s">
        <v>1698</v>
      </c>
      <c r="BW142" s="137" t="s">
        <v>753</v>
      </c>
      <c r="BX142" s="138" t="s">
        <v>1699</v>
      </c>
      <c r="BY142" s="118" t="s">
        <v>1700</v>
      </c>
      <c r="BZ142" s="118" t="s">
        <v>1700</v>
      </c>
    </row>
    <row r="143" spans="25:78" ht="13.5">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33" t="s">
        <v>1701</v>
      </c>
      <c r="BP143" s="142" t="s">
        <v>2303</v>
      </c>
      <c r="BQ143" s="135" t="s">
        <v>378</v>
      </c>
      <c r="BR143" s="135" t="s">
        <v>395</v>
      </c>
      <c r="BS143" s="136" t="s">
        <v>396</v>
      </c>
      <c r="BT143" s="136" t="str">
        <f t="shared" si="5"/>
        <v>吉見町立吉見中学校</v>
      </c>
      <c r="BU143" s="136" t="s">
        <v>1702</v>
      </c>
      <c r="BV143" s="135" t="s">
        <v>397</v>
      </c>
      <c r="BW143" s="137" t="s">
        <v>398</v>
      </c>
      <c r="BX143" s="138" t="s">
        <v>1703</v>
      </c>
      <c r="BY143" s="139" t="s">
        <v>1704</v>
      </c>
      <c r="BZ143" s="101" t="s">
        <v>1704</v>
      </c>
    </row>
    <row r="144" spans="25:78" ht="13.5">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43"/>
      <c r="BP144" s="144" t="s">
        <v>2339</v>
      </c>
      <c r="BQ144" s="145" t="s">
        <v>378</v>
      </c>
      <c r="BR144" s="145" t="s">
        <v>374</v>
      </c>
      <c r="BS144" s="146" t="s">
        <v>399</v>
      </c>
      <c r="BT144" s="146" t="s">
        <v>1102</v>
      </c>
      <c r="BU144" s="146" t="s">
        <v>399</v>
      </c>
      <c r="BV144" s="145" t="s">
        <v>385</v>
      </c>
      <c r="BW144" s="147" t="s">
        <v>2340</v>
      </c>
      <c r="BX144" s="148" t="s">
        <v>1705</v>
      </c>
      <c r="BY144" s="149" t="s">
        <v>1706</v>
      </c>
      <c r="BZ144" s="104" t="s">
        <v>1706</v>
      </c>
    </row>
    <row r="145" spans="25:78" ht="14.25" thickBot="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50"/>
      <c r="BP145" s="165" t="s">
        <v>2341</v>
      </c>
      <c r="BQ145" s="152" t="s">
        <v>378</v>
      </c>
      <c r="BR145" s="152" t="s">
        <v>1328</v>
      </c>
      <c r="BS145" s="153" t="s">
        <v>2342</v>
      </c>
      <c r="BT145" s="153" t="str">
        <f>+BS145&amp;"中学校"</f>
        <v>東京農業大学第三高等学校附属中学校</v>
      </c>
      <c r="BU145" s="153" t="s">
        <v>2343</v>
      </c>
      <c r="BV145" s="152" t="s">
        <v>2344</v>
      </c>
      <c r="BW145" s="154" t="s">
        <v>2345</v>
      </c>
      <c r="BX145" s="155" t="s">
        <v>2346</v>
      </c>
      <c r="BY145" s="156" t="s">
        <v>2347</v>
      </c>
      <c r="BZ145" s="104" t="s">
        <v>1706</v>
      </c>
    </row>
    <row r="146" spans="25:78" ht="14.25" thickBot="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57" t="s">
        <v>1707</v>
      </c>
      <c r="BP146" s="170">
        <v>1001</v>
      </c>
      <c r="BQ146" s="166" t="s">
        <v>414</v>
      </c>
      <c r="BR146" s="166" t="s">
        <v>976</v>
      </c>
      <c r="BS146" s="171" t="s">
        <v>762</v>
      </c>
      <c r="BT146" s="160" t="str">
        <f aca="true" t="shared" si="6" ref="BT146:BT151">+BR146&amp;BS146&amp;"中学校"</f>
        <v>本庄市立本庄西中学校</v>
      </c>
      <c r="BU146" s="160" t="s">
        <v>1708</v>
      </c>
      <c r="BV146" s="166" t="s">
        <v>1709</v>
      </c>
      <c r="BW146" s="171" t="s">
        <v>765</v>
      </c>
      <c r="BX146" s="172" t="s">
        <v>1710</v>
      </c>
      <c r="BY146" s="120" t="s">
        <v>1711</v>
      </c>
      <c r="BZ146" s="102" t="s">
        <v>2278</v>
      </c>
    </row>
    <row r="147" spans="25:78" ht="13.5">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33" t="s">
        <v>1712</v>
      </c>
      <c r="BP147" s="173">
        <v>1002</v>
      </c>
      <c r="BQ147" s="167" t="s">
        <v>414</v>
      </c>
      <c r="BR147" s="167" t="s">
        <v>976</v>
      </c>
      <c r="BS147" s="168" t="s">
        <v>763</v>
      </c>
      <c r="BT147" s="136" t="str">
        <f t="shared" si="6"/>
        <v>本庄市立本庄南中学校</v>
      </c>
      <c r="BU147" s="136" t="s">
        <v>1713</v>
      </c>
      <c r="BV147" s="167" t="s">
        <v>1714</v>
      </c>
      <c r="BW147" s="168" t="s">
        <v>764</v>
      </c>
      <c r="BX147" s="169" t="s">
        <v>1715</v>
      </c>
      <c r="BY147" s="118" t="s">
        <v>1716</v>
      </c>
      <c r="BZ147" s="120" t="s">
        <v>1711</v>
      </c>
    </row>
    <row r="148" spans="25:78" ht="13.5">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33" t="s">
        <v>2105</v>
      </c>
      <c r="BP148" s="173">
        <v>1003</v>
      </c>
      <c r="BQ148" s="167" t="s">
        <v>414</v>
      </c>
      <c r="BR148" s="167" t="s">
        <v>976</v>
      </c>
      <c r="BS148" s="168" t="s">
        <v>2106</v>
      </c>
      <c r="BT148" s="136" t="str">
        <f t="shared" si="6"/>
        <v>本庄市立児玉中学校</v>
      </c>
      <c r="BU148" s="136" t="s">
        <v>2107</v>
      </c>
      <c r="BV148" s="167" t="s">
        <v>2108</v>
      </c>
      <c r="BW148" s="168" t="s">
        <v>2109</v>
      </c>
      <c r="BX148" s="169" t="s">
        <v>2110</v>
      </c>
      <c r="BY148" s="118" t="s">
        <v>2111</v>
      </c>
      <c r="BZ148" s="118" t="s">
        <v>1716</v>
      </c>
    </row>
    <row r="149" spans="25:78" ht="13.5">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33" t="s">
        <v>1717</v>
      </c>
      <c r="BP149" s="173">
        <v>1004</v>
      </c>
      <c r="BQ149" s="167" t="s">
        <v>414</v>
      </c>
      <c r="BR149" s="167" t="s">
        <v>977</v>
      </c>
      <c r="BS149" s="168" t="s">
        <v>641</v>
      </c>
      <c r="BT149" s="136" t="str">
        <f t="shared" si="6"/>
        <v>上里町立上里中学校</v>
      </c>
      <c r="BU149" s="136" t="s">
        <v>1718</v>
      </c>
      <c r="BV149" s="167" t="s">
        <v>1719</v>
      </c>
      <c r="BW149" s="168" t="s">
        <v>766</v>
      </c>
      <c r="BX149" s="169" t="s">
        <v>1720</v>
      </c>
      <c r="BY149" s="118" t="s">
        <v>1721</v>
      </c>
      <c r="BZ149" s="118" t="s">
        <v>2111</v>
      </c>
    </row>
    <row r="150" spans="25:78" ht="13.5">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33" t="s">
        <v>1722</v>
      </c>
      <c r="BP150" s="173">
        <v>1005</v>
      </c>
      <c r="BQ150" s="167" t="s">
        <v>414</v>
      </c>
      <c r="BR150" s="167" t="s">
        <v>977</v>
      </c>
      <c r="BS150" s="168" t="s">
        <v>642</v>
      </c>
      <c r="BT150" s="136" t="str">
        <f t="shared" si="6"/>
        <v>上里町立上里北中学校</v>
      </c>
      <c r="BU150" s="136" t="s">
        <v>1723</v>
      </c>
      <c r="BV150" s="167" t="s">
        <v>1724</v>
      </c>
      <c r="BW150" s="168" t="s">
        <v>767</v>
      </c>
      <c r="BX150" s="169" t="s">
        <v>1725</v>
      </c>
      <c r="BY150" s="118" t="s">
        <v>1726</v>
      </c>
      <c r="BZ150" s="118" t="s">
        <v>1721</v>
      </c>
    </row>
    <row r="151" spans="25:78" ht="13.5">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33" t="s">
        <v>1727</v>
      </c>
      <c r="BP151" s="173">
        <v>1006</v>
      </c>
      <c r="BQ151" s="167" t="s">
        <v>414</v>
      </c>
      <c r="BR151" s="167" t="s">
        <v>415</v>
      </c>
      <c r="BS151" s="168" t="s">
        <v>416</v>
      </c>
      <c r="BT151" s="136" t="str">
        <f t="shared" si="6"/>
        <v>神川町立神川中学校</v>
      </c>
      <c r="BU151" s="136" t="s">
        <v>1728</v>
      </c>
      <c r="BV151" s="167" t="s">
        <v>1729</v>
      </c>
      <c r="BW151" s="168" t="s">
        <v>417</v>
      </c>
      <c r="BX151" s="169" t="s">
        <v>1730</v>
      </c>
      <c r="BY151" s="118" t="s">
        <v>1731</v>
      </c>
      <c r="BZ151" s="118" t="s">
        <v>1726</v>
      </c>
    </row>
    <row r="152" spans="25:78" ht="14.25" thickBot="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43"/>
      <c r="BP152" s="174">
        <v>1091</v>
      </c>
      <c r="BQ152" s="175" t="s">
        <v>414</v>
      </c>
      <c r="BR152" s="175" t="s">
        <v>1328</v>
      </c>
      <c r="BS152" s="176" t="s">
        <v>418</v>
      </c>
      <c r="BT152" s="146" t="str">
        <f>+BS152&amp;"中学校"</f>
        <v>本庄東高等
学校附属中学校</v>
      </c>
      <c r="BU152" s="177" t="s">
        <v>1732</v>
      </c>
      <c r="BV152" s="175" t="s">
        <v>1733</v>
      </c>
      <c r="BW152" s="176" t="s">
        <v>419</v>
      </c>
      <c r="BX152" s="178" t="s">
        <v>1734</v>
      </c>
      <c r="BY152" s="123" t="s">
        <v>1735</v>
      </c>
      <c r="BZ152" s="118" t="s">
        <v>1731</v>
      </c>
    </row>
    <row r="153" spans="25:78" ht="14.25" thickBot="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79" t="s">
        <v>1736</v>
      </c>
      <c r="BP153" s="180">
        <v>1101</v>
      </c>
      <c r="BQ153" s="181" t="s">
        <v>420</v>
      </c>
      <c r="BR153" s="181" t="s">
        <v>643</v>
      </c>
      <c r="BS153" s="182" t="s">
        <v>644</v>
      </c>
      <c r="BT153" s="183" t="str">
        <f aca="true" t="shared" si="7" ref="BT153:BT167">+BR153&amp;BS153&amp;"中学校"</f>
        <v>皆野町立皆野中学校</v>
      </c>
      <c r="BU153" s="183" t="s">
        <v>1737</v>
      </c>
      <c r="BV153" s="181" t="s">
        <v>1738</v>
      </c>
      <c r="BW153" s="182" t="s">
        <v>768</v>
      </c>
      <c r="BX153" s="184" t="s">
        <v>1739</v>
      </c>
      <c r="BY153" s="122" t="s">
        <v>1740</v>
      </c>
      <c r="BZ153" s="115" t="s">
        <v>1735</v>
      </c>
    </row>
    <row r="154" spans="25:78" ht="14.25" thickBot="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57" t="s">
        <v>1741</v>
      </c>
      <c r="BP154" s="170">
        <v>1201</v>
      </c>
      <c r="BQ154" s="159" t="s">
        <v>400</v>
      </c>
      <c r="BR154" s="159" t="s">
        <v>401</v>
      </c>
      <c r="BS154" s="171" t="s">
        <v>645</v>
      </c>
      <c r="BT154" s="160" t="str">
        <f t="shared" si="7"/>
        <v>熊谷市立富士見中学校</v>
      </c>
      <c r="BU154" s="160" t="s">
        <v>906</v>
      </c>
      <c r="BV154" s="166" t="s">
        <v>1742</v>
      </c>
      <c r="BW154" s="171" t="s">
        <v>769</v>
      </c>
      <c r="BX154" s="172" t="s">
        <v>1743</v>
      </c>
      <c r="BY154" s="120" t="s">
        <v>1744</v>
      </c>
      <c r="BZ154" s="122" t="s">
        <v>1740</v>
      </c>
    </row>
    <row r="155" spans="25:78" ht="13.5">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33" t="s">
        <v>2261</v>
      </c>
      <c r="BP155" s="173">
        <v>1202</v>
      </c>
      <c r="BQ155" s="135" t="s">
        <v>400</v>
      </c>
      <c r="BR155" s="135" t="s">
        <v>401</v>
      </c>
      <c r="BS155" s="168" t="s">
        <v>2262</v>
      </c>
      <c r="BT155" s="136" t="str">
        <f t="shared" si="7"/>
        <v>熊谷市立大原中学校</v>
      </c>
      <c r="BU155" s="136" t="s">
        <v>2263</v>
      </c>
      <c r="BV155" s="167" t="s">
        <v>2264</v>
      </c>
      <c r="BW155" s="168" t="s">
        <v>2265</v>
      </c>
      <c r="BX155" s="169" t="s">
        <v>2266</v>
      </c>
      <c r="BY155" s="118" t="s">
        <v>2267</v>
      </c>
      <c r="BZ155" s="120" t="s">
        <v>1744</v>
      </c>
    </row>
    <row r="156" spans="25:78" ht="13.5">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33" t="s">
        <v>1745</v>
      </c>
      <c r="BP156" s="173">
        <v>1203</v>
      </c>
      <c r="BQ156" s="135" t="s">
        <v>400</v>
      </c>
      <c r="BR156" s="135" t="s">
        <v>401</v>
      </c>
      <c r="BS156" s="168" t="s">
        <v>770</v>
      </c>
      <c r="BT156" s="136" t="str">
        <f t="shared" si="7"/>
        <v>熊谷市立熊谷東中学校</v>
      </c>
      <c r="BU156" s="136" t="s">
        <v>1746</v>
      </c>
      <c r="BV156" s="167" t="s">
        <v>1747</v>
      </c>
      <c r="BW156" s="168" t="s">
        <v>1748</v>
      </c>
      <c r="BX156" s="169" t="s">
        <v>1749</v>
      </c>
      <c r="BY156" s="118" t="s">
        <v>1750</v>
      </c>
      <c r="BZ156" s="118" t="s">
        <v>2267</v>
      </c>
    </row>
    <row r="157" spans="25:78" ht="13.5">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33" t="s">
        <v>1751</v>
      </c>
      <c r="BP157" s="173">
        <v>1204</v>
      </c>
      <c r="BQ157" s="135" t="s">
        <v>400</v>
      </c>
      <c r="BR157" s="135" t="s">
        <v>401</v>
      </c>
      <c r="BS157" s="168" t="s">
        <v>646</v>
      </c>
      <c r="BT157" s="136" t="str">
        <f t="shared" si="7"/>
        <v>熊谷市立中条中学校</v>
      </c>
      <c r="BU157" s="136" t="s">
        <v>907</v>
      </c>
      <c r="BV157" s="167" t="s">
        <v>1752</v>
      </c>
      <c r="BW157" s="168" t="s">
        <v>771</v>
      </c>
      <c r="BX157" s="169" t="s">
        <v>1753</v>
      </c>
      <c r="BY157" s="118" t="s">
        <v>1754</v>
      </c>
      <c r="BZ157" s="118" t="s">
        <v>1750</v>
      </c>
    </row>
    <row r="158" spans="25:78" ht="13.5">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33" t="s">
        <v>1755</v>
      </c>
      <c r="BP158" s="173">
        <v>1205</v>
      </c>
      <c r="BQ158" s="135" t="s">
        <v>400</v>
      </c>
      <c r="BR158" s="135" t="s">
        <v>401</v>
      </c>
      <c r="BS158" s="136" t="s">
        <v>402</v>
      </c>
      <c r="BT158" s="136" t="str">
        <f t="shared" si="7"/>
        <v>熊谷市立江南中学校</v>
      </c>
      <c r="BU158" s="136" t="s">
        <v>908</v>
      </c>
      <c r="BV158" s="135" t="s">
        <v>1756</v>
      </c>
      <c r="BW158" s="137" t="s">
        <v>403</v>
      </c>
      <c r="BX158" s="138" t="s">
        <v>1757</v>
      </c>
      <c r="BY158" s="139" t="s">
        <v>1758</v>
      </c>
      <c r="BZ158" s="118" t="s">
        <v>1754</v>
      </c>
    </row>
    <row r="159" spans="25:78" ht="13.5">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33" t="s">
        <v>1759</v>
      </c>
      <c r="BP159" s="173">
        <v>1206</v>
      </c>
      <c r="BQ159" s="135" t="s">
        <v>400</v>
      </c>
      <c r="BR159" s="135" t="s">
        <v>401</v>
      </c>
      <c r="BS159" s="168" t="s">
        <v>647</v>
      </c>
      <c r="BT159" s="136" t="str">
        <f t="shared" si="7"/>
        <v>熊谷市立三尻中学校</v>
      </c>
      <c r="BU159" s="136" t="s">
        <v>909</v>
      </c>
      <c r="BV159" s="167" t="s">
        <v>1760</v>
      </c>
      <c r="BW159" s="168" t="s">
        <v>775</v>
      </c>
      <c r="BX159" s="169" t="s">
        <v>1761</v>
      </c>
      <c r="BY159" s="118" t="s">
        <v>1762</v>
      </c>
      <c r="BZ159" s="101" t="s">
        <v>1758</v>
      </c>
    </row>
    <row r="160" spans="25:78" ht="13.5">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33" t="s">
        <v>1763</v>
      </c>
      <c r="BP160" s="173">
        <v>1207</v>
      </c>
      <c r="BQ160" s="135" t="s">
        <v>400</v>
      </c>
      <c r="BR160" s="135" t="s">
        <v>404</v>
      </c>
      <c r="BS160" s="136" t="s">
        <v>405</v>
      </c>
      <c r="BT160" s="136" t="str">
        <f t="shared" si="7"/>
        <v>深谷市立明戸中学校</v>
      </c>
      <c r="BU160" s="136" t="s">
        <v>910</v>
      </c>
      <c r="BV160" s="135" t="s">
        <v>1764</v>
      </c>
      <c r="BW160" s="137" t="s">
        <v>406</v>
      </c>
      <c r="BX160" s="138" t="s">
        <v>1765</v>
      </c>
      <c r="BY160" s="139" t="s">
        <v>1766</v>
      </c>
      <c r="BZ160" s="118" t="s">
        <v>1762</v>
      </c>
    </row>
    <row r="161" spans="25:78" ht="13.5">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33" t="s">
        <v>1767</v>
      </c>
      <c r="BP161" s="173">
        <v>1208</v>
      </c>
      <c r="BQ161" s="135" t="s">
        <v>400</v>
      </c>
      <c r="BR161" s="135" t="s">
        <v>404</v>
      </c>
      <c r="BS161" s="136" t="s">
        <v>407</v>
      </c>
      <c r="BT161" s="136" t="str">
        <f t="shared" si="7"/>
        <v>深谷市立幡羅中学校</v>
      </c>
      <c r="BU161" s="136" t="s">
        <v>911</v>
      </c>
      <c r="BV161" s="135" t="s">
        <v>1768</v>
      </c>
      <c r="BW161" s="137" t="s">
        <v>408</v>
      </c>
      <c r="BX161" s="138" t="s">
        <v>1769</v>
      </c>
      <c r="BY161" s="139" t="s">
        <v>1770</v>
      </c>
      <c r="BZ161" s="101" t="s">
        <v>1766</v>
      </c>
    </row>
    <row r="162" spans="25:78" ht="13.5">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33" t="s">
        <v>1771</v>
      </c>
      <c r="BP162" s="173">
        <v>1209</v>
      </c>
      <c r="BQ162" s="135" t="s">
        <v>400</v>
      </c>
      <c r="BR162" s="135" t="s">
        <v>404</v>
      </c>
      <c r="BS162" s="136" t="s">
        <v>648</v>
      </c>
      <c r="BT162" s="136" t="str">
        <f t="shared" si="7"/>
        <v>深谷市立深谷中学校</v>
      </c>
      <c r="BU162" s="136" t="s">
        <v>1772</v>
      </c>
      <c r="BV162" s="135" t="s">
        <v>1773</v>
      </c>
      <c r="BW162" s="137" t="s">
        <v>772</v>
      </c>
      <c r="BX162" s="138" t="s">
        <v>1774</v>
      </c>
      <c r="BY162" s="118" t="s">
        <v>1775</v>
      </c>
      <c r="BZ162" s="101" t="s">
        <v>1770</v>
      </c>
    </row>
    <row r="163" spans="25:78" ht="13.5">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33" t="s">
        <v>1776</v>
      </c>
      <c r="BP163" s="173">
        <v>1210</v>
      </c>
      <c r="BQ163" s="135" t="s">
        <v>400</v>
      </c>
      <c r="BR163" s="135" t="s">
        <v>404</v>
      </c>
      <c r="BS163" s="136" t="s">
        <v>409</v>
      </c>
      <c r="BT163" s="136" t="str">
        <f t="shared" si="7"/>
        <v>深谷市立豊里中学校</v>
      </c>
      <c r="BU163" s="136" t="s">
        <v>912</v>
      </c>
      <c r="BV163" s="135" t="s">
        <v>410</v>
      </c>
      <c r="BW163" s="137" t="s">
        <v>411</v>
      </c>
      <c r="BX163" s="138" t="s">
        <v>1777</v>
      </c>
      <c r="BY163" s="139" t="s">
        <v>1778</v>
      </c>
      <c r="BZ163" s="118" t="s">
        <v>1775</v>
      </c>
    </row>
    <row r="164" spans="25:78" ht="13.5">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33" t="s">
        <v>2112</v>
      </c>
      <c r="BP164" s="173">
        <v>1211</v>
      </c>
      <c r="BQ164" s="135" t="s">
        <v>400</v>
      </c>
      <c r="BR164" s="135" t="s">
        <v>404</v>
      </c>
      <c r="BS164" s="136" t="s">
        <v>319</v>
      </c>
      <c r="BT164" s="136" t="str">
        <f t="shared" si="7"/>
        <v>深谷市立南中学校</v>
      </c>
      <c r="BU164" s="136" t="s">
        <v>2113</v>
      </c>
      <c r="BV164" s="135" t="s">
        <v>2114</v>
      </c>
      <c r="BW164" s="137" t="s">
        <v>2115</v>
      </c>
      <c r="BX164" s="138" t="s">
        <v>2116</v>
      </c>
      <c r="BY164" s="139" t="s">
        <v>2117</v>
      </c>
      <c r="BZ164" s="101" t="s">
        <v>1778</v>
      </c>
    </row>
    <row r="165" spans="25:78" ht="13.5">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33" t="s">
        <v>1779</v>
      </c>
      <c r="BP165" s="173">
        <v>1212</v>
      </c>
      <c r="BQ165" s="135" t="s">
        <v>400</v>
      </c>
      <c r="BR165" s="135" t="s">
        <v>404</v>
      </c>
      <c r="BS165" s="168" t="s">
        <v>649</v>
      </c>
      <c r="BT165" s="136" t="str">
        <f t="shared" si="7"/>
        <v>深谷市立上柴中学校</v>
      </c>
      <c r="BU165" s="136" t="s">
        <v>913</v>
      </c>
      <c r="BV165" s="167" t="s">
        <v>1780</v>
      </c>
      <c r="BW165" s="168" t="s">
        <v>774</v>
      </c>
      <c r="BX165" s="169" t="s">
        <v>1781</v>
      </c>
      <c r="BY165" s="118" t="s">
        <v>1782</v>
      </c>
      <c r="BZ165" s="101" t="s">
        <v>2117</v>
      </c>
    </row>
    <row r="166" spans="25:78" ht="13.5">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33" t="s">
        <v>1783</v>
      </c>
      <c r="BP166" s="173">
        <v>1213</v>
      </c>
      <c r="BQ166" s="135" t="s">
        <v>400</v>
      </c>
      <c r="BR166" s="135" t="s">
        <v>404</v>
      </c>
      <c r="BS166" s="168" t="s">
        <v>650</v>
      </c>
      <c r="BT166" s="136" t="str">
        <f t="shared" si="7"/>
        <v>深谷市立岡部中学校</v>
      </c>
      <c r="BU166" s="136" t="s">
        <v>914</v>
      </c>
      <c r="BV166" s="167" t="s">
        <v>1784</v>
      </c>
      <c r="BW166" s="168" t="s">
        <v>773</v>
      </c>
      <c r="BX166" s="169" t="s">
        <v>1785</v>
      </c>
      <c r="BY166" s="118" t="s">
        <v>1786</v>
      </c>
      <c r="BZ166" s="118" t="s">
        <v>1782</v>
      </c>
    </row>
    <row r="167" spans="25:78" ht="13.5">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33" t="s">
        <v>1787</v>
      </c>
      <c r="BP167" s="173">
        <v>1214</v>
      </c>
      <c r="BQ167" s="135" t="s">
        <v>400</v>
      </c>
      <c r="BR167" s="135" t="s">
        <v>404</v>
      </c>
      <c r="BS167" s="136" t="s">
        <v>412</v>
      </c>
      <c r="BT167" s="136" t="str">
        <f t="shared" si="7"/>
        <v>深谷市立川本中学校</v>
      </c>
      <c r="BU167" s="136" t="s">
        <v>915</v>
      </c>
      <c r="BV167" s="135" t="s">
        <v>1788</v>
      </c>
      <c r="BW167" s="137" t="s">
        <v>413</v>
      </c>
      <c r="BX167" s="138" t="s">
        <v>1789</v>
      </c>
      <c r="BY167" s="139" t="s">
        <v>1790</v>
      </c>
      <c r="BZ167" s="118" t="s">
        <v>1786</v>
      </c>
    </row>
    <row r="168" spans="25:78" ht="14.25" thickBot="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85"/>
      <c r="BP168" s="186">
        <v>1291</v>
      </c>
      <c r="BQ168" s="187" t="s">
        <v>1791</v>
      </c>
      <c r="BR168" s="187" t="s">
        <v>1792</v>
      </c>
      <c r="BS168" s="188" t="s">
        <v>1793</v>
      </c>
      <c r="BT168" s="188" t="str">
        <f>+BS168&amp;"中学校"</f>
        <v>東京成徳大学深谷中学校</v>
      </c>
      <c r="BU168" s="188" t="s">
        <v>1793</v>
      </c>
      <c r="BV168" s="187" t="s">
        <v>1794</v>
      </c>
      <c r="BW168" s="189" t="s">
        <v>1795</v>
      </c>
      <c r="BX168" s="190" t="s">
        <v>1796</v>
      </c>
      <c r="BY168" s="191" t="s">
        <v>1797</v>
      </c>
      <c r="BZ168" s="101" t="s">
        <v>1790</v>
      </c>
    </row>
    <row r="169" spans="25:78" ht="14.25" thickBot="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25" t="s">
        <v>1798</v>
      </c>
      <c r="BP169" s="164" t="s">
        <v>1799</v>
      </c>
      <c r="BQ169" s="127" t="s">
        <v>421</v>
      </c>
      <c r="BR169" s="127" t="s">
        <v>422</v>
      </c>
      <c r="BS169" s="128" t="s">
        <v>423</v>
      </c>
      <c r="BT169" s="128" t="str">
        <f aca="true" t="shared" si="8" ref="BT169:BT185">+BR169&amp;BS169&amp;"中学校"</f>
        <v>行田市立忍中学校</v>
      </c>
      <c r="BU169" s="128" t="s">
        <v>916</v>
      </c>
      <c r="BV169" s="127" t="s">
        <v>424</v>
      </c>
      <c r="BW169" s="129" t="s">
        <v>425</v>
      </c>
      <c r="BX169" s="130" t="s">
        <v>1800</v>
      </c>
      <c r="BY169" s="131" t="s">
        <v>1801</v>
      </c>
      <c r="BZ169" s="116" t="s">
        <v>1797</v>
      </c>
    </row>
    <row r="170" spans="25:78" ht="13.5">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33" t="s">
        <v>1802</v>
      </c>
      <c r="BP170" s="142" t="s">
        <v>1803</v>
      </c>
      <c r="BQ170" s="135" t="s">
        <v>421</v>
      </c>
      <c r="BR170" s="135" t="s">
        <v>422</v>
      </c>
      <c r="BS170" s="136" t="s">
        <v>426</v>
      </c>
      <c r="BT170" s="136" t="str">
        <f t="shared" si="8"/>
        <v>行田市立行田中学校</v>
      </c>
      <c r="BU170" s="136" t="s">
        <v>1804</v>
      </c>
      <c r="BV170" s="135" t="s">
        <v>427</v>
      </c>
      <c r="BW170" s="137" t="s">
        <v>428</v>
      </c>
      <c r="BX170" s="138" t="s">
        <v>1805</v>
      </c>
      <c r="BY170" s="139" t="s">
        <v>1806</v>
      </c>
      <c r="BZ170" s="100" t="s">
        <v>1801</v>
      </c>
    </row>
    <row r="171" spans="25:78" ht="13.5">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33" t="s">
        <v>1802</v>
      </c>
      <c r="BP171" s="142" t="s">
        <v>1807</v>
      </c>
      <c r="BQ171" s="135" t="s">
        <v>421</v>
      </c>
      <c r="BR171" s="135" t="s">
        <v>422</v>
      </c>
      <c r="BS171" s="136" t="s">
        <v>429</v>
      </c>
      <c r="BT171" s="136" t="str">
        <f t="shared" si="8"/>
        <v>行田市立太田中学校</v>
      </c>
      <c r="BU171" s="136" t="s">
        <v>917</v>
      </c>
      <c r="BV171" s="135" t="s">
        <v>1808</v>
      </c>
      <c r="BW171" s="137" t="s">
        <v>430</v>
      </c>
      <c r="BX171" s="138" t="s">
        <v>1809</v>
      </c>
      <c r="BY171" s="139" t="s">
        <v>1810</v>
      </c>
      <c r="BZ171" s="101" t="s">
        <v>1806</v>
      </c>
    </row>
    <row r="172" spans="25:78" ht="13.5">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33" t="s">
        <v>1811</v>
      </c>
      <c r="BP172" s="142" t="s">
        <v>779</v>
      </c>
      <c r="BQ172" s="135" t="s">
        <v>421</v>
      </c>
      <c r="BR172" s="135" t="s">
        <v>422</v>
      </c>
      <c r="BS172" s="136" t="s">
        <v>651</v>
      </c>
      <c r="BT172" s="136" t="str">
        <f t="shared" si="8"/>
        <v>行田市立長野中学校</v>
      </c>
      <c r="BU172" s="136" t="s">
        <v>918</v>
      </c>
      <c r="BV172" s="135" t="s">
        <v>1812</v>
      </c>
      <c r="BW172" s="137" t="s">
        <v>1813</v>
      </c>
      <c r="BX172" s="138" t="s">
        <v>1814</v>
      </c>
      <c r="BY172" s="118" t="s">
        <v>1815</v>
      </c>
      <c r="BZ172" s="101" t="s">
        <v>1810</v>
      </c>
    </row>
    <row r="173" spans="25:78" ht="13.5">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33" t="s">
        <v>1816</v>
      </c>
      <c r="BP173" s="142" t="s">
        <v>780</v>
      </c>
      <c r="BQ173" s="135" t="s">
        <v>421</v>
      </c>
      <c r="BR173" s="135" t="s">
        <v>422</v>
      </c>
      <c r="BS173" s="136" t="s">
        <v>652</v>
      </c>
      <c r="BT173" s="136" t="str">
        <f t="shared" si="8"/>
        <v>行田市立見沼中学校</v>
      </c>
      <c r="BU173" s="136" t="s">
        <v>919</v>
      </c>
      <c r="BV173" s="135" t="s">
        <v>1817</v>
      </c>
      <c r="BW173" s="137" t="s">
        <v>776</v>
      </c>
      <c r="BX173" s="138" t="s">
        <v>1818</v>
      </c>
      <c r="BY173" s="118" t="s">
        <v>1819</v>
      </c>
      <c r="BZ173" s="118" t="s">
        <v>1815</v>
      </c>
    </row>
    <row r="174" spans="25:78" ht="13.5">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33" t="s">
        <v>1820</v>
      </c>
      <c r="BP174" s="142" t="s">
        <v>781</v>
      </c>
      <c r="BQ174" s="135" t="s">
        <v>1821</v>
      </c>
      <c r="BR174" s="135" t="s">
        <v>422</v>
      </c>
      <c r="BS174" s="136" t="s">
        <v>1822</v>
      </c>
      <c r="BT174" s="136" t="str">
        <f t="shared" si="8"/>
        <v>行田市立西中学校</v>
      </c>
      <c r="BU174" s="136" t="s">
        <v>920</v>
      </c>
      <c r="BV174" s="135" t="s">
        <v>431</v>
      </c>
      <c r="BW174" s="137" t="s">
        <v>432</v>
      </c>
      <c r="BX174" s="138" t="s">
        <v>1823</v>
      </c>
      <c r="BY174" s="139" t="s">
        <v>1824</v>
      </c>
      <c r="BZ174" s="118" t="s">
        <v>1819</v>
      </c>
    </row>
    <row r="175" spans="25:78" ht="13.5">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33" t="s">
        <v>1825</v>
      </c>
      <c r="BP175" s="142" t="s">
        <v>782</v>
      </c>
      <c r="BQ175" s="135" t="s">
        <v>421</v>
      </c>
      <c r="BR175" s="135" t="s">
        <v>422</v>
      </c>
      <c r="BS175" s="136" t="s">
        <v>433</v>
      </c>
      <c r="BT175" s="136" t="str">
        <f t="shared" si="8"/>
        <v>行田市立南河原中学校</v>
      </c>
      <c r="BU175" s="136" t="s">
        <v>921</v>
      </c>
      <c r="BV175" s="135" t="s">
        <v>434</v>
      </c>
      <c r="BW175" s="137" t="s">
        <v>435</v>
      </c>
      <c r="BX175" s="138" t="s">
        <v>1826</v>
      </c>
      <c r="BY175" s="139" t="s">
        <v>1827</v>
      </c>
      <c r="BZ175" s="101" t="s">
        <v>1824</v>
      </c>
    </row>
    <row r="176" spans="25:78" ht="13.5">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33" t="s">
        <v>1828</v>
      </c>
      <c r="BP176" s="142" t="s">
        <v>783</v>
      </c>
      <c r="BQ176" s="135" t="s">
        <v>421</v>
      </c>
      <c r="BR176" s="135" t="s">
        <v>436</v>
      </c>
      <c r="BS176" s="136" t="s">
        <v>437</v>
      </c>
      <c r="BT176" s="136" t="str">
        <f t="shared" si="8"/>
        <v>加須市立昭和中学校</v>
      </c>
      <c r="BU176" s="136" t="s">
        <v>922</v>
      </c>
      <c r="BV176" s="135" t="s">
        <v>438</v>
      </c>
      <c r="BW176" s="137" t="s">
        <v>439</v>
      </c>
      <c r="BX176" s="138" t="s">
        <v>1829</v>
      </c>
      <c r="BY176" s="139" t="s">
        <v>1830</v>
      </c>
      <c r="BZ176" s="101" t="s">
        <v>1827</v>
      </c>
    </row>
    <row r="177" spans="25:78" ht="13.5">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33" t="s">
        <v>1831</v>
      </c>
      <c r="BP177" s="142" t="s">
        <v>784</v>
      </c>
      <c r="BQ177" s="135" t="s">
        <v>421</v>
      </c>
      <c r="BR177" s="135" t="s">
        <v>436</v>
      </c>
      <c r="BS177" s="136" t="s">
        <v>440</v>
      </c>
      <c r="BT177" s="136" t="str">
        <f t="shared" si="8"/>
        <v>加須市立加須西中学校</v>
      </c>
      <c r="BU177" s="136" t="s">
        <v>1832</v>
      </c>
      <c r="BV177" s="135" t="s">
        <v>441</v>
      </c>
      <c r="BW177" s="137" t="s">
        <v>442</v>
      </c>
      <c r="BX177" s="138" t="s">
        <v>1833</v>
      </c>
      <c r="BY177" s="139" t="s">
        <v>1834</v>
      </c>
      <c r="BZ177" s="101" t="s">
        <v>1830</v>
      </c>
    </row>
    <row r="178" spans="25:78" ht="13.5">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33" t="s">
        <v>1835</v>
      </c>
      <c r="BP178" s="142" t="s">
        <v>785</v>
      </c>
      <c r="BQ178" s="135" t="s">
        <v>421</v>
      </c>
      <c r="BR178" s="135" t="s">
        <v>436</v>
      </c>
      <c r="BS178" s="136" t="s">
        <v>443</v>
      </c>
      <c r="BT178" s="136" t="str">
        <f t="shared" si="8"/>
        <v>加須市立加須東中学校</v>
      </c>
      <c r="BU178" s="136" t="s">
        <v>1836</v>
      </c>
      <c r="BV178" s="135" t="s">
        <v>444</v>
      </c>
      <c r="BW178" s="137" t="s">
        <v>445</v>
      </c>
      <c r="BX178" s="138" t="s">
        <v>1837</v>
      </c>
      <c r="BY178" s="139" t="s">
        <v>1838</v>
      </c>
      <c r="BZ178" s="101" t="s">
        <v>1834</v>
      </c>
    </row>
    <row r="179" spans="25:78" ht="13.5">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33" t="s">
        <v>1839</v>
      </c>
      <c r="BP179" s="142" t="s">
        <v>786</v>
      </c>
      <c r="BQ179" s="135" t="s">
        <v>421</v>
      </c>
      <c r="BR179" s="135" t="s">
        <v>436</v>
      </c>
      <c r="BS179" s="136" t="s">
        <v>446</v>
      </c>
      <c r="BT179" s="136" t="str">
        <f t="shared" si="8"/>
        <v>加須市立加須平成中学校</v>
      </c>
      <c r="BU179" s="136" t="s">
        <v>1840</v>
      </c>
      <c r="BV179" s="135" t="s">
        <v>447</v>
      </c>
      <c r="BW179" s="137" t="s">
        <v>448</v>
      </c>
      <c r="BX179" s="138" t="s">
        <v>1841</v>
      </c>
      <c r="BY179" s="139" t="s">
        <v>1842</v>
      </c>
      <c r="BZ179" s="101" t="s">
        <v>1838</v>
      </c>
    </row>
    <row r="180" spans="25:78" ht="13.5">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33" t="s">
        <v>1843</v>
      </c>
      <c r="BP180" s="142" t="s">
        <v>787</v>
      </c>
      <c r="BQ180" s="135" t="s">
        <v>421</v>
      </c>
      <c r="BR180" s="135" t="s">
        <v>436</v>
      </c>
      <c r="BS180" s="136" t="s">
        <v>449</v>
      </c>
      <c r="BT180" s="136" t="str">
        <f t="shared" si="8"/>
        <v>加須市立騎西中学校</v>
      </c>
      <c r="BU180" s="136" t="s">
        <v>923</v>
      </c>
      <c r="BV180" s="135" t="s">
        <v>450</v>
      </c>
      <c r="BW180" s="137" t="s">
        <v>1844</v>
      </c>
      <c r="BX180" s="138" t="s">
        <v>1845</v>
      </c>
      <c r="BY180" s="139" t="s">
        <v>1846</v>
      </c>
      <c r="BZ180" s="101" t="s">
        <v>1842</v>
      </c>
    </row>
    <row r="181" spans="25:78" ht="13.5">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33" t="s">
        <v>1847</v>
      </c>
      <c r="BP181" s="142" t="s">
        <v>788</v>
      </c>
      <c r="BQ181" s="135" t="s">
        <v>421</v>
      </c>
      <c r="BR181" s="135" t="s">
        <v>436</v>
      </c>
      <c r="BS181" s="136" t="s">
        <v>451</v>
      </c>
      <c r="BT181" s="136" t="str">
        <f t="shared" si="8"/>
        <v>加須市立北川辺中学校</v>
      </c>
      <c r="BU181" s="136" t="s">
        <v>924</v>
      </c>
      <c r="BV181" s="135" t="s">
        <v>452</v>
      </c>
      <c r="BW181" s="137" t="s">
        <v>1848</v>
      </c>
      <c r="BX181" s="138" t="s">
        <v>2304</v>
      </c>
      <c r="BY181" s="139" t="s">
        <v>1849</v>
      </c>
      <c r="BZ181" s="101" t="s">
        <v>1846</v>
      </c>
    </row>
    <row r="182" spans="25:78" ht="13.5">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33" t="s">
        <v>2305</v>
      </c>
      <c r="BP182" s="142" t="s">
        <v>2306</v>
      </c>
      <c r="BQ182" s="135" t="s">
        <v>421</v>
      </c>
      <c r="BR182" s="135" t="s">
        <v>436</v>
      </c>
      <c r="BS182" s="136" t="s">
        <v>2307</v>
      </c>
      <c r="BT182" s="136" t="str">
        <f>+BR182&amp;BS182&amp;"中学校"</f>
        <v>加須市立大利根中学校</v>
      </c>
      <c r="BU182" s="136" t="s">
        <v>2308</v>
      </c>
      <c r="BV182" s="135" t="s">
        <v>2309</v>
      </c>
      <c r="BW182" s="137" t="s">
        <v>2310</v>
      </c>
      <c r="BX182" s="138" t="s">
        <v>2311</v>
      </c>
      <c r="BY182" s="139" t="s">
        <v>2312</v>
      </c>
      <c r="BZ182" s="101" t="s">
        <v>1849</v>
      </c>
    </row>
    <row r="183" spans="25:78" ht="13.5">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33" t="s">
        <v>1850</v>
      </c>
      <c r="BP183" s="142" t="s">
        <v>2313</v>
      </c>
      <c r="BQ183" s="135" t="s">
        <v>421</v>
      </c>
      <c r="BR183" s="135" t="s">
        <v>453</v>
      </c>
      <c r="BS183" s="136" t="s">
        <v>612</v>
      </c>
      <c r="BT183" s="136" t="str">
        <f t="shared" si="8"/>
        <v>羽生市立西中学校</v>
      </c>
      <c r="BU183" s="136" t="s">
        <v>925</v>
      </c>
      <c r="BV183" s="135" t="s">
        <v>1851</v>
      </c>
      <c r="BW183" s="137" t="s">
        <v>778</v>
      </c>
      <c r="BX183" s="138" t="s">
        <v>1852</v>
      </c>
      <c r="BY183" s="118" t="s">
        <v>1853</v>
      </c>
      <c r="BZ183" s="118" t="s">
        <v>1853</v>
      </c>
    </row>
    <row r="184" spans="25:78" ht="13.5">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33" t="s">
        <v>1854</v>
      </c>
      <c r="BP184" s="142" t="s">
        <v>2314</v>
      </c>
      <c r="BQ184" s="135" t="s">
        <v>421</v>
      </c>
      <c r="BR184" s="135" t="s">
        <v>453</v>
      </c>
      <c r="BS184" s="136" t="s">
        <v>319</v>
      </c>
      <c r="BT184" s="136" t="str">
        <f t="shared" si="8"/>
        <v>羽生市立南中学校</v>
      </c>
      <c r="BU184" s="136" t="s">
        <v>926</v>
      </c>
      <c r="BV184" s="135" t="s">
        <v>1855</v>
      </c>
      <c r="BW184" s="137" t="s">
        <v>777</v>
      </c>
      <c r="BX184" s="138" t="s">
        <v>1856</v>
      </c>
      <c r="BY184" s="118" t="s">
        <v>1857</v>
      </c>
      <c r="BZ184" s="118" t="s">
        <v>1857</v>
      </c>
    </row>
    <row r="185" spans="25:78" ht="13.5">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43" t="s">
        <v>2118</v>
      </c>
      <c r="BP185" s="144" t="s">
        <v>2315</v>
      </c>
      <c r="BQ185" s="145" t="s">
        <v>421</v>
      </c>
      <c r="BR185" s="145" t="s">
        <v>453</v>
      </c>
      <c r="BS185" s="146" t="s">
        <v>455</v>
      </c>
      <c r="BT185" s="136" t="str">
        <f t="shared" si="8"/>
        <v>羽生市立東中学校</v>
      </c>
      <c r="BU185" s="146" t="s">
        <v>927</v>
      </c>
      <c r="BV185" s="145" t="s">
        <v>457</v>
      </c>
      <c r="BW185" s="147" t="s">
        <v>456</v>
      </c>
      <c r="BX185" s="148" t="s">
        <v>1858</v>
      </c>
      <c r="BY185" s="123" t="s">
        <v>1859</v>
      </c>
      <c r="BZ185" s="123" t="s">
        <v>1859</v>
      </c>
    </row>
    <row r="186" spans="25:78" ht="14.25" thickBot="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50"/>
      <c r="BP186" s="165" t="s">
        <v>2119</v>
      </c>
      <c r="BQ186" s="152" t="s">
        <v>421</v>
      </c>
      <c r="BR186" s="152" t="s">
        <v>1792</v>
      </c>
      <c r="BS186" s="153" t="s">
        <v>2120</v>
      </c>
      <c r="BT186" s="153" t="str">
        <f>+BS186&amp;"中学校"</f>
        <v>開智未来中学校</v>
      </c>
      <c r="BU186" s="153" t="s">
        <v>2121</v>
      </c>
      <c r="BV186" s="152" t="s">
        <v>2122</v>
      </c>
      <c r="BW186" s="154" t="s">
        <v>2123</v>
      </c>
      <c r="BX186" s="155" t="s">
        <v>2124</v>
      </c>
      <c r="BY186" s="156" t="s">
        <v>2125</v>
      </c>
      <c r="BZ186" s="102" t="s">
        <v>2125</v>
      </c>
    </row>
    <row r="187" spans="25:78" ht="13.5">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57" t="s">
        <v>1860</v>
      </c>
      <c r="BP187" s="158" t="s">
        <v>1861</v>
      </c>
      <c r="BQ187" s="159" t="s">
        <v>1862</v>
      </c>
      <c r="BR187" s="159" t="s">
        <v>459</v>
      </c>
      <c r="BS187" s="160" t="s">
        <v>357</v>
      </c>
      <c r="BT187" s="160" t="str">
        <f aca="true" t="shared" si="9" ref="BT187:BT238">+BR187&amp;BS187&amp;"中学校"</f>
        <v>越谷市立中央中学校</v>
      </c>
      <c r="BU187" s="160" t="s">
        <v>928</v>
      </c>
      <c r="BV187" s="159" t="s">
        <v>460</v>
      </c>
      <c r="BW187" s="161" t="s">
        <v>461</v>
      </c>
      <c r="BX187" s="162" t="s">
        <v>1863</v>
      </c>
      <c r="BY187" s="163" t="s">
        <v>1864</v>
      </c>
      <c r="BZ187" s="105" t="s">
        <v>1864</v>
      </c>
    </row>
    <row r="188" spans="25:78" ht="13.5">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33" t="s">
        <v>1865</v>
      </c>
      <c r="BP188" s="142" t="s">
        <v>1866</v>
      </c>
      <c r="BQ188" s="135" t="s">
        <v>458</v>
      </c>
      <c r="BR188" s="135" t="s">
        <v>459</v>
      </c>
      <c r="BS188" s="136" t="s">
        <v>335</v>
      </c>
      <c r="BT188" s="136" t="str">
        <f t="shared" si="9"/>
        <v>越谷市立東中学校</v>
      </c>
      <c r="BU188" s="136" t="s">
        <v>929</v>
      </c>
      <c r="BV188" s="135" t="s">
        <v>462</v>
      </c>
      <c r="BW188" s="137" t="s">
        <v>463</v>
      </c>
      <c r="BX188" s="138" t="s">
        <v>1867</v>
      </c>
      <c r="BY188" s="139" t="s">
        <v>1868</v>
      </c>
      <c r="BZ188" s="101" t="s">
        <v>1868</v>
      </c>
    </row>
    <row r="189" spans="25:78" ht="13.5">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33" t="s">
        <v>1869</v>
      </c>
      <c r="BP189" s="142" t="s">
        <v>1870</v>
      </c>
      <c r="BQ189" s="135" t="s">
        <v>458</v>
      </c>
      <c r="BR189" s="135" t="s">
        <v>459</v>
      </c>
      <c r="BS189" s="136" t="s">
        <v>464</v>
      </c>
      <c r="BT189" s="136" t="str">
        <f t="shared" si="9"/>
        <v>越谷市立西中学校</v>
      </c>
      <c r="BU189" s="136" t="s">
        <v>930</v>
      </c>
      <c r="BV189" s="135" t="s">
        <v>465</v>
      </c>
      <c r="BW189" s="137" t="s">
        <v>466</v>
      </c>
      <c r="BX189" s="138" t="s">
        <v>1871</v>
      </c>
      <c r="BY189" s="139" t="s">
        <v>1872</v>
      </c>
      <c r="BZ189" s="101" t="s">
        <v>1872</v>
      </c>
    </row>
    <row r="190" spans="25:78" ht="13.5">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33" t="s">
        <v>1873</v>
      </c>
      <c r="BP190" s="142" t="s">
        <v>790</v>
      </c>
      <c r="BQ190" s="135" t="s">
        <v>458</v>
      </c>
      <c r="BR190" s="135" t="s">
        <v>459</v>
      </c>
      <c r="BS190" s="136" t="s">
        <v>467</v>
      </c>
      <c r="BT190" s="136" t="str">
        <f t="shared" si="9"/>
        <v>越谷市立南中学校</v>
      </c>
      <c r="BU190" s="136" t="s">
        <v>931</v>
      </c>
      <c r="BV190" s="135" t="s">
        <v>468</v>
      </c>
      <c r="BW190" s="137" t="s">
        <v>469</v>
      </c>
      <c r="BX190" s="138" t="s">
        <v>1874</v>
      </c>
      <c r="BY190" s="139" t="s">
        <v>1875</v>
      </c>
      <c r="BZ190" s="101" t="s">
        <v>1875</v>
      </c>
    </row>
    <row r="191" spans="25:78" ht="13.5">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33" t="s">
        <v>1876</v>
      </c>
      <c r="BP191" s="142" t="s">
        <v>791</v>
      </c>
      <c r="BQ191" s="135" t="s">
        <v>458</v>
      </c>
      <c r="BR191" s="135" t="s">
        <v>459</v>
      </c>
      <c r="BS191" s="136" t="s">
        <v>470</v>
      </c>
      <c r="BT191" s="136" t="str">
        <f t="shared" si="9"/>
        <v>越谷市立北中学校</v>
      </c>
      <c r="BU191" s="136" t="s">
        <v>932</v>
      </c>
      <c r="BV191" s="135" t="s">
        <v>471</v>
      </c>
      <c r="BW191" s="137" t="s">
        <v>472</v>
      </c>
      <c r="BX191" s="138" t="s">
        <v>1877</v>
      </c>
      <c r="BY191" s="139" t="s">
        <v>1878</v>
      </c>
      <c r="BZ191" s="101" t="s">
        <v>1878</v>
      </c>
    </row>
    <row r="192" spans="25:78" ht="13.5">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33" t="s">
        <v>1879</v>
      </c>
      <c r="BP192" s="142" t="s">
        <v>792</v>
      </c>
      <c r="BQ192" s="135" t="s">
        <v>458</v>
      </c>
      <c r="BR192" s="135" t="s">
        <v>459</v>
      </c>
      <c r="BS192" s="136" t="s">
        <v>473</v>
      </c>
      <c r="BT192" s="136" t="str">
        <f t="shared" si="9"/>
        <v>越谷市立富士中学校</v>
      </c>
      <c r="BU192" s="136" t="s">
        <v>933</v>
      </c>
      <c r="BV192" s="135" t="s">
        <v>474</v>
      </c>
      <c r="BW192" s="137" t="s">
        <v>475</v>
      </c>
      <c r="BX192" s="138" t="s">
        <v>1880</v>
      </c>
      <c r="BY192" s="139" t="s">
        <v>1881</v>
      </c>
      <c r="BZ192" s="101" t="s">
        <v>1881</v>
      </c>
    </row>
    <row r="193" spans="25:78" ht="13.5">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33" t="s">
        <v>1882</v>
      </c>
      <c r="BP193" s="142" t="s">
        <v>793</v>
      </c>
      <c r="BQ193" s="135" t="s">
        <v>458</v>
      </c>
      <c r="BR193" s="135" t="s">
        <v>459</v>
      </c>
      <c r="BS193" s="136" t="s">
        <v>476</v>
      </c>
      <c r="BT193" s="136" t="str">
        <f t="shared" si="9"/>
        <v>越谷市立北陽中学校</v>
      </c>
      <c r="BU193" s="136" t="s">
        <v>934</v>
      </c>
      <c r="BV193" s="135" t="s">
        <v>477</v>
      </c>
      <c r="BW193" s="137" t="s">
        <v>478</v>
      </c>
      <c r="BX193" s="138" t="s">
        <v>1883</v>
      </c>
      <c r="BY193" s="139" t="s">
        <v>1884</v>
      </c>
      <c r="BZ193" s="101" t="s">
        <v>1884</v>
      </c>
    </row>
    <row r="194" spans="25:78" ht="13.5">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33" t="s">
        <v>1885</v>
      </c>
      <c r="BP194" s="142" t="s">
        <v>794</v>
      </c>
      <c r="BQ194" s="135" t="s">
        <v>458</v>
      </c>
      <c r="BR194" s="135" t="s">
        <v>459</v>
      </c>
      <c r="BS194" s="136" t="s">
        <v>479</v>
      </c>
      <c r="BT194" s="136" t="str">
        <f t="shared" si="9"/>
        <v>越谷市立栄進中学校</v>
      </c>
      <c r="BU194" s="136" t="s">
        <v>935</v>
      </c>
      <c r="BV194" s="135" t="s">
        <v>480</v>
      </c>
      <c r="BW194" s="137" t="s">
        <v>481</v>
      </c>
      <c r="BX194" s="138" t="s">
        <v>1886</v>
      </c>
      <c r="BY194" s="139" t="s">
        <v>1887</v>
      </c>
      <c r="BZ194" s="101" t="s">
        <v>1887</v>
      </c>
    </row>
    <row r="195" spans="25:78" ht="13.5">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33" t="s">
        <v>1888</v>
      </c>
      <c r="BP195" s="142" t="s">
        <v>795</v>
      </c>
      <c r="BQ195" s="135" t="s">
        <v>458</v>
      </c>
      <c r="BR195" s="135" t="s">
        <v>459</v>
      </c>
      <c r="BS195" s="136" t="s">
        <v>482</v>
      </c>
      <c r="BT195" s="136" t="str">
        <f t="shared" si="9"/>
        <v>越谷市立光陽中学校</v>
      </c>
      <c r="BU195" s="136" t="s">
        <v>936</v>
      </c>
      <c r="BV195" s="135" t="s">
        <v>468</v>
      </c>
      <c r="BW195" s="137" t="s">
        <v>483</v>
      </c>
      <c r="BX195" s="138" t="s">
        <v>1889</v>
      </c>
      <c r="BY195" s="139" t="s">
        <v>1890</v>
      </c>
      <c r="BZ195" s="101" t="s">
        <v>1890</v>
      </c>
    </row>
    <row r="196" spans="25:78" ht="13.5">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33" t="s">
        <v>1891</v>
      </c>
      <c r="BP196" s="142" t="s">
        <v>796</v>
      </c>
      <c r="BQ196" s="135" t="s">
        <v>458</v>
      </c>
      <c r="BR196" s="135" t="s">
        <v>459</v>
      </c>
      <c r="BS196" s="136" t="s">
        <v>484</v>
      </c>
      <c r="BT196" s="136" t="str">
        <f t="shared" si="9"/>
        <v>越谷市立平方中学校</v>
      </c>
      <c r="BU196" s="136" t="s">
        <v>937</v>
      </c>
      <c r="BV196" s="135" t="s">
        <v>485</v>
      </c>
      <c r="BW196" s="137" t="s">
        <v>486</v>
      </c>
      <c r="BX196" s="138" t="s">
        <v>1892</v>
      </c>
      <c r="BY196" s="139" t="s">
        <v>1893</v>
      </c>
      <c r="BZ196" s="101" t="s">
        <v>1893</v>
      </c>
    </row>
    <row r="197" spans="25:78" ht="13.5">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33" t="s">
        <v>1894</v>
      </c>
      <c r="BP197" s="142" t="s">
        <v>797</v>
      </c>
      <c r="BQ197" s="135" t="s">
        <v>458</v>
      </c>
      <c r="BR197" s="135" t="s">
        <v>459</v>
      </c>
      <c r="BS197" s="136" t="s">
        <v>653</v>
      </c>
      <c r="BT197" s="136" t="str">
        <f t="shared" si="9"/>
        <v>越谷市立武蔵野中学校</v>
      </c>
      <c r="BU197" s="136" t="s">
        <v>938</v>
      </c>
      <c r="BV197" s="135" t="s">
        <v>1895</v>
      </c>
      <c r="BW197" s="137" t="s">
        <v>789</v>
      </c>
      <c r="BX197" s="138" t="s">
        <v>1896</v>
      </c>
      <c r="BY197" s="118" t="s">
        <v>1897</v>
      </c>
      <c r="BZ197" s="118" t="s">
        <v>1897</v>
      </c>
    </row>
    <row r="198" spans="25:78" ht="13.5">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33" t="s">
        <v>1898</v>
      </c>
      <c r="BP198" s="142" t="s">
        <v>798</v>
      </c>
      <c r="BQ198" s="135" t="s">
        <v>458</v>
      </c>
      <c r="BR198" s="135" t="s">
        <v>459</v>
      </c>
      <c r="BS198" s="136" t="s">
        <v>487</v>
      </c>
      <c r="BT198" s="136" t="str">
        <f t="shared" si="9"/>
        <v>越谷市立大袋中学校</v>
      </c>
      <c r="BU198" s="136" t="s">
        <v>939</v>
      </c>
      <c r="BV198" s="135" t="s">
        <v>488</v>
      </c>
      <c r="BW198" s="137" t="s">
        <v>489</v>
      </c>
      <c r="BX198" s="138" t="s">
        <v>1899</v>
      </c>
      <c r="BY198" s="139" t="s">
        <v>1900</v>
      </c>
      <c r="BZ198" s="101" t="s">
        <v>1900</v>
      </c>
    </row>
    <row r="199" spans="25:78" ht="13.5">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33" t="s">
        <v>1901</v>
      </c>
      <c r="BP199" s="142" t="s">
        <v>799</v>
      </c>
      <c r="BQ199" s="135" t="s">
        <v>458</v>
      </c>
      <c r="BR199" s="135" t="s">
        <v>459</v>
      </c>
      <c r="BS199" s="136" t="s">
        <v>490</v>
      </c>
      <c r="BT199" s="136" t="str">
        <f t="shared" si="9"/>
        <v>越谷市立新栄中学校</v>
      </c>
      <c r="BU199" s="136" t="s">
        <v>940</v>
      </c>
      <c r="BV199" s="135" t="s">
        <v>491</v>
      </c>
      <c r="BW199" s="137" t="s">
        <v>492</v>
      </c>
      <c r="BX199" s="138" t="s">
        <v>1902</v>
      </c>
      <c r="BY199" s="139" t="s">
        <v>1903</v>
      </c>
      <c r="BZ199" s="101" t="s">
        <v>1903</v>
      </c>
    </row>
    <row r="200" spans="25:78" ht="13.5">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33" t="s">
        <v>1904</v>
      </c>
      <c r="BP200" s="142" t="s">
        <v>800</v>
      </c>
      <c r="BQ200" s="135" t="s">
        <v>458</v>
      </c>
      <c r="BR200" s="135" t="s">
        <v>459</v>
      </c>
      <c r="BS200" s="136" t="s">
        <v>493</v>
      </c>
      <c r="BT200" s="136" t="str">
        <f t="shared" si="9"/>
        <v>越谷市立大相模中学校</v>
      </c>
      <c r="BU200" s="136" t="s">
        <v>941</v>
      </c>
      <c r="BV200" s="135" t="s">
        <v>494</v>
      </c>
      <c r="BW200" s="137" t="s">
        <v>495</v>
      </c>
      <c r="BX200" s="138" t="s">
        <v>1905</v>
      </c>
      <c r="BY200" s="139" t="s">
        <v>1906</v>
      </c>
      <c r="BZ200" s="101" t="s">
        <v>1906</v>
      </c>
    </row>
    <row r="201" spans="25:78" ht="13.5">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33" t="s">
        <v>1907</v>
      </c>
      <c r="BP201" s="192">
        <v>1501</v>
      </c>
      <c r="BQ201" s="135" t="s">
        <v>458</v>
      </c>
      <c r="BR201" s="135" t="s">
        <v>497</v>
      </c>
      <c r="BS201" s="136" t="s">
        <v>496</v>
      </c>
      <c r="BT201" s="136" t="str">
        <f t="shared" si="9"/>
        <v>八潮市立八潮中学校</v>
      </c>
      <c r="BU201" s="136" t="s">
        <v>1908</v>
      </c>
      <c r="BV201" s="135" t="s">
        <v>1909</v>
      </c>
      <c r="BW201" s="137" t="s">
        <v>498</v>
      </c>
      <c r="BX201" s="138" t="s">
        <v>1910</v>
      </c>
      <c r="BY201" s="139" t="s">
        <v>1911</v>
      </c>
      <c r="BZ201" s="101" t="s">
        <v>1911</v>
      </c>
    </row>
    <row r="202" spans="25:78" ht="13.5">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33" t="s">
        <v>1912</v>
      </c>
      <c r="BP202" s="192">
        <v>1504</v>
      </c>
      <c r="BQ202" s="135" t="s">
        <v>458</v>
      </c>
      <c r="BR202" s="135" t="s">
        <v>497</v>
      </c>
      <c r="BS202" s="136" t="s">
        <v>499</v>
      </c>
      <c r="BT202" s="136" t="str">
        <f t="shared" si="9"/>
        <v>八潮市立大原中学校</v>
      </c>
      <c r="BU202" s="136" t="s">
        <v>942</v>
      </c>
      <c r="BV202" s="135" t="s">
        <v>1913</v>
      </c>
      <c r="BW202" s="137" t="s">
        <v>500</v>
      </c>
      <c r="BX202" s="138" t="s">
        <v>1914</v>
      </c>
      <c r="BY202" s="139" t="s">
        <v>1915</v>
      </c>
      <c r="BZ202" s="101" t="s">
        <v>1915</v>
      </c>
    </row>
    <row r="203" spans="25:78" ht="14.25" thickBot="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43" t="s">
        <v>1916</v>
      </c>
      <c r="BP203" s="193">
        <v>1503</v>
      </c>
      <c r="BQ203" s="145" t="s">
        <v>458</v>
      </c>
      <c r="BR203" s="145" t="s">
        <v>497</v>
      </c>
      <c r="BS203" s="146" t="s">
        <v>501</v>
      </c>
      <c r="BT203" s="146" t="str">
        <f t="shared" si="9"/>
        <v>八潮市立八幡中学校</v>
      </c>
      <c r="BU203" s="146" t="s">
        <v>943</v>
      </c>
      <c r="BV203" s="145" t="s">
        <v>1917</v>
      </c>
      <c r="BW203" s="147" t="s">
        <v>502</v>
      </c>
      <c r="BX203" s="148" t="s">
        <v>1918</v>
      </c>
      <c r="BY203" s="149" t="s">
        <v>1919</v>
      </c>
      <c r="BZ203" s="104" t="s">
        <v>1919</v>
      </c>
    </row>
    <row r="204" spans="25:78" ht="13.5">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25" t="s">
        <v>1920</v>
      </c>
      <c r="BP204" s="164" t="s">
        <v>2126</v>
      </c>
      <c r="BQ204" s="127" t="s">
        <v>1921</v>
      </c>
      <c r="BR204" s="127" t="s">
        <v>532</v>
      </c>
      <c r="BS204" s="128" t="s">
        <v>533</v>
      </c>
      <c r="BT204" s="128" t="str">
        <f t="shared" si="9"/>
        <v>蓮田市立黒浜中学校</v>
      </c>
      <c r="BU204" s="128" t="s">
        <v>950</v>
      </c>
      <c r="BV204" s="127" t="s">
        <v>534</v>
      </c>
      <c r="BW204" s="129" t="s">
        <v>535</v>
      </c>
      <c r="BX204" s="130" t="s">
        <v>1922</v>
      </c>
      <c r="BY204" s="131" t="s">
        <v>1923</v>
      </c>
      <c r="BZ204" s="100" t="s">
        <v>1923</v>
      </c>
    </row>
    <row r="205" spans="25:78" ht="13.5">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33" t="s">
        <v>1924</v>
      </c>
      <c r="BP205" s="142" t="s">
        <v>2127</v>
      </c>
      <c r="BQ205" s="135" t="s">
        <v>1921</v>
      </c>
      <c r="BR205" s="135" t="s">
        <v>532</v>
      </c>
      <c r="BS205" s="136" t="s">
        <v>536</v>
      </c>
      <c r="BT205" s="136" t="str">
        <f t="shared" si="9"/>
        <v>蓮田市立蓮田南中学校</v>
      </c>
      <c r="BU205" s="136" t="s">
        <v>1925</v>
      </c>
      <c r="BV205" s="135" t="s">
        <v>537</v>
      </c>
      <c r="BW205" s="137" t="s">
        <v>538</v>
      </c>
      <c r="BX205" s="138" t="s">
        <v>1926</v>
      </c>
      <c r="BY205" s="139" t="s">
        <v>1927</v>
      </c>
      <c r="BZ205" s="101" t="s">
        <v>1927</v>
      </c>
    </row>
    <row r="206" spans="25:78" ht="13.5">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33" t="s">
        <v>1928</v>
      </c>
      <c r="BP206" s="142" t="s">
        <v>510</v>
      </c>
      <c r="BQ206" s="135" t="s">
        <v>1921</v>
      </c>
      <c r="BR206" s="135" t="s">
        <v>539</v>
      </c>
      <c r="BS206" s="136" t="s">
        <v>540</v>
      </c>
      <c r="BT206" s="136" t="str">
        <f t="shared" si="9"/>
        <v>久喜市立久喜中学校</v>
      </c>
      <c r="BU206" s="136" t="s">
        <v>1929</v>
      </c>
      <c r="BV206" s="135" t="s">
        <v>541</v>
      </c>
      <c r="BW206" s="137" t="s">
        <v>542</v>
      </c>
      <c r="BX206" s="138" t="s">
        <v>1930</v>
      </c>
      <c r="BY206" s="139" t="s">
        <v>1931</v>
      </c>
      <c r="BZ206" s="101" t="s">
        <v>1931</v>
      </c>
    </row>
    <row r="207" spans="25:78" ht="13.5">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33" t="s">
        <v>1932</v>
      </c>
      <c r="BP207" s="142" t="s">
        <v>514</v>
      </c>
      <c r="BQ207" s="135" t="s">
        <v>1921</v>
      </c>
      <c r="BR207" s="135" t="s">
        <v>539</v>
      </c>
      <c r="BS207" s="136" t="s">
        <v>543</v>
      </c>
      <c r="BT207" s="136" t="str">
        <f t="shared" si="9"/>
        <v>久喜市立久喜南中学校</v>
      </c>
      <c r="BU207" s="136" t="s">
        <v>1933</v>
      </c>
      <c r="BV207" s="135" t="s">
        <v>544</v>
      </c>
      <c r="BW207" s="137" t="s">
        <v>545</v>
      </c>
      <c r="BX207" s="138" t="s">
        <v>1934</v>
      </c>
      <c r="BY207" s="139" t="s">
        <v>1935</v>
      </c>
      <c r="BZ207" s="101" t="s">
        <v>1935</v>
      </c>
    </row>
    <row r="208" spans="25:78" ht="13.5">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33" t="s">
        <v>1936</v>
      </c>
      <c r="BP208" s="142" t="s">
        <v>518</v>
      </c>
      <c r="BQ208" s="135" t="s">
        <v>1921</v>
      </c>
      <c r="BR208" s="135" t="s">
        <v>539</v>
      </c>
      <c r="BS208" s="136" t="s">
        <v>546</v>
      </c>
      <c r="BT208" s="136" t="str">
        <f t="shared" si="9"/>
        <v>久喜市立久喜東中学校</v>
      </c>
      <c r="BU208" s="136" t="s">
        <v>1937</v>
      </c>
      <c r="BV208" s="135" t="s">
        <v>547</v>
      </c>
      <c r="BW208" s="137" t="s">
        <v>548</v>
      </c>
      <c r="BX208" s="138" t="s">
        <v>1938</v>
      </c>
      <c r="BY208" s="139" t="s">
        <v>1939</v>
      </c>
      <c r="BZ208" s="101" t="s">
        <v>1939</v>
      </c>
    </row>
    <row r="209" spans="25:78" ht="13.5">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33" t="s">
        <v>1940</v>
      </c>
      <c r="BP209" s="142" t="s">
        <v>521</v>
      </c>
      <c r="BQ209" s="135" t="s">
        <v>1921</v>
      </c>
      <c r="BR209" s="135" t="s">
        <v>539</v>
      </c>
      <c r="BS209" s="136" t="s">
        <v>549</v>
      </c>
      <c r="BT209" s="136" t="str">
        <f t="shared" si="9"/>
        <v>久喜市立太東中学校</v>
      </c>
      <c r="BU209" s="136" t="s">
        <v>951</v>
      </c>
      <c r="BV209" s="135" t="s">
        <v>550</v>
      </c>
      <c r="BW209" s="137" t="s">
        <v>551</v>
      </c>
      <c r="BX209" s="138" t="s">
        <v>1941</v>
      </c>
      <c r="BY209" s="139" t="s">
        <v>1942</v>
      </c>
      <c r="BZ209" s="101" t="s">
        <v>1942</v>
      </c>
    </row>
    <row r="210" spans="25:78" ht="13.5">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33" t="s">
        <v>1943</v>
      </c>
      <c r="BP210" s="142" t="s">
        <v>525</v>
      </c>
      <c r="BQ210" s="135" t="s">
        <v>1921</v>
      </c>
      <c r="BR210" s="135" t="s">
        <v>539</v>
      </c>
      <c r="BS210" s="136" t="s">
        <v>559</v>
      </c>
      <c r="BT210" s="136" t="str">
        <f t="shared" si="9"/>
        <v>久喜市立鷲宮中学校</v>
      </c>
      <c r="BU210" s="136" t="s">
        <v>952</v>
      </c>
      <c r="BV210" s="135" t="s">
        <v>560</v>
      </c>
      <c r="BW210" s="137" t="s">
        <v>1944</v>
      </c>
      <c r="BX210" s="138" t="s">
        <v>1945</v>
      </c>
      <c r="BY210" s="139" t="s">
        <v>1946</v>
      </c>
      <c r="BZ210" s="101" t="s">
        <v>1946</v>
      </c>
    </row>
    <row r="211" spans="25:78" ht="13.5">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33" t="s">
        <v>1947</v>
      </c>
      <c r="BP211" s="142" t="s">
        <v>531</v>
      </c>
      <c r="BQ211" s="135" t="s">
        <v>1921</v>
      </c>
      <c r="BR211" s="135" t="s">
        <v>539</v>
      </c>
      <c r="BS211" s="136" t="s">
        <v>561</v>
      </c>
      <c r="BT211" s="136" t="str">
        <f t="shared" si="9"/>
        <v>久喜市立鷲宮東中学校</v>
      </c>
      <c r="BU211" s="136" t="s">
        <v>953</v>
      </c>
      <c r="BV211" s="135" t="s">
        <v>562</v>
      </c>
      <c r="BW211" s="137" t="s">
        <v>1948</v>
      </c>
      <c r="BX211" s="138" t="s">
        <v>1949</v>
      </c>
      <c r="BY211" s="139" t="s">
        <v>1950</v>
      </c>
      <c r="BZ211" s="101" t="s">
        <v>1950</v>
      </c>
    </row>
    <row r="212" spans="25:78" ht="13.5">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33" t="s">
        <v>1951</v>
      </c>
      <c r="BP212" s="142" t="s">
        <v>802</v>
      </c>
      <c r="BQ212" s="135" t="s">
        <v>1921</v>
      </c>
      <c r="BR212" s="135" t="s">
        <v>539</v>
      </c>
      <c r="BS212" s="136" t="s">
        <v>563</v>
      </c>
      <c r="BT212" s="136" t="str">
        <f t="shared" si="9"/>
        <v>久喜市立鷲宮西中学校</v>
      </c>
      <c r="BU212" s="136" t="s">
        <v>954</v>
      </c>
      <c r="BV212" s="135" t="s">
        <v>564</v>
      </c>
      <c r="BW212" s="137" t="s">
        <v>1952</v>
      </c>
      <c r="BX212" s="138" t="s">
        <v>1953</v>
      </c>
      <c r="BY212" s="139" t="s">
        <v>1954</v>
      </c>
      <c r="BZ212" s="101" t="s">
        <v>1954</v>
      </c>
    </row>
    <row r="213" spans="25:78" ht="13.5">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33" t="s">
        <v>1955</v>
      </c>
      <c r="BP213" s="142" t="s">
        <v>803</v>
      </c>
      <c r="BQ213" s="135" t="s">
        <v>1921</v>
      </c>
      <c r="BR213" s="135" t="s">
        <v>552</v>
      </c>
      <c r="BS213" s="136" t="s">
        <v>553</v>
      </c>
      <c r="BT213" s="136" t="str">
        <f t="shared" si="9"/>
        <v>白岡市立篠津中学校</v>
      </c>
      <c r="BU213" s="136" t="s">
        <v>955</v>
      </c>
      <c r="BV213" s="135" t="s">
        <v>554</v>
      </c>
      <c r="BW213" s="137" t="s">
        <v>1956</v>
      </c>
      <c r="BX213" s="138" t="s">
        <v>1957</v>
      </c>
      <c r="BY213" s="139" t="s">
        <v>1958</v>
      </c>
      <c r="BZ213" s="101" t="s">
        <v>1958</v>
      </c>
    </row>
    <row r="214" spans="25:78" ht="13.5">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33" t="s">
        <v>1959</v>
      </c>
      <c r="BP214" s="142" t="s">
        <v>804</v>
      </c>
      <c r="BQ214" s="135" t="s">
        <v>1921</v>
      </c>
      <c r="BR214" s="135" t="s">
        <v>552</v>
      </c>
      <c r="BS214" s="136" t="s">
        <v>654</v>
      </c>
      <c r="BT214" s="136" t="str">
        <f t="shared" si="9"/>
        <v>白岡市立白岡中学校</v>
      </c>
      <c r="BU214" s="136" t="s">
        <v>1960</v>
      </c>
      <c r="BV214" s="135" t="s">
        <v>1961</v>
      </c>
      <c r="BW214" s="137" t="s">
        <v>801</v>
      </c>
      <c r="BX214" s="138" t="s">
        <v>1962</v>
      </c>
      <c r="BY214" s="118" t="s">
        <v>1963</v>
      </c>
      <c r="BZ214" s="118" t="s">
        <v>1963</v>
      </c>
    </row>
    <row r="215" spans="25:78" ht="13.5">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33" t="s">
        <v>1964</v>
      </c>
      <c r="BP215" s="142" t="s">
        <v>805</v>
      </c>
      <c r="BQ215" s="135" t="s">
        <v>1921</v>
      </c>
      <c r="BR215" s="135" t="s">
        <v>555</v>
      </c>
      <c r="BS215" s="136" t="s">
        <v>556</v>
      </c>
      <c r="BT215" s="136" t="str">
        <f t="shared" si="9"/>
        <v>宮代町立前原中学校</v>
      </c>
      <c r="BU215" s="136" t="s">
        <v>972</v>
      </c>
      <c r="BV215" s="135" t="s">
        <v>557</v>
      </c>
      <c r="BW215" s="137" t="s">
        <v>558</v>
      </c>
      <c r="BX215" s="138" t="s">
        <v>1965</v>
      </c>
      <c r="BY215" s="139" t="s">
        <v>1966</v>
      </c>
      <c r="BZ215" s="101" t="s">
        <v>1966</v>
      </c>
    </row>
    <row r="216" spans="25:78" ht="13.5">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33" t="s">
        <v>1967</v>
      </c>
      <c r="BP216" s="142" t="s">
        <v>806</v>
      </c>
      <c r="BQ216" s="135" t="s">
        <v>1921</v>
      </c>
      <c r="BR216" s="135" t="s">
        <v>569</v>
      </c>
      <c r="BS216" s="136" t="s">
        <v>570</v>
      </c>
      <c r="BT216" s="136" t="str">
        <f t="shared" si="9"/>
        <v>幸手市立幸手中学校</v>
      </c>
      <c r="BU216" s="136" t="s">
        <v>1969</v>
      </c>
      <c r="BV216" s="135" t="s">
        <v>571</v>
      </c>
      <c r="BW216" s="137" t="s">
        <v>572</v>
      </c>
      <c r="BX216" s="138" t="s">
        <v>1970</v>
      </c>
      <c r="BY216" s="139" t="s">
        <v>1971</v>
      </c>
      <c r="BZ216" s="101" t="s">
        <v>1971</v>
      </c>
    </row>
    <row r="217" spans="25:78" ht="13.5">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33" t="s">
        <v>1972</v>
      </c>
      <c r="BP217" s="142" t="s">
        <v>807</v>
      </c>
      <c r="BQ217" s="135" t="s">
        <v>1921</v>
      </c>
      <c r="BR217" s="135" t="s">
        <v>569</v>
      </c>
      <c r="BS217" s="136" t="s">
        <v>454</v>
      </c>
      <c r="BT217" s="136" t="str">
        <f t="shared" si="9"/>
        <v>幸手市立東中学校</v>
      </c>
      <c r="BU217" s="136" t="s">
        <v>956</v>
      </c>
      <c r="BV217" s="135" t="s">
        <v>1974</v>
      </c>
      <c r="BW217" s="137" t="s">
        <v>821</v>
      </c>
      <c r="BX217" s="138" t="s">
        <v>1975</v>
      </c>
      <c r="BY217" s="118" t="s">
        <v>1976</v>
      </c>
      <c r="BZ217" s="118" t="s">
        <v>1976</v>
      </c>
    </row>
    <row r="218" spans="25:78" ht="13.5">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33" t="s">
        <v>1977</v>
      </c>
      <c r="BP218" s="142" t="s">
        <v>808</v>
      </c>
      <c r="BQ218" s="135" t="s">
        <v>1921</v>
      </c>
      <c r="BR218" s="135" t="s">
        <v>569</v>
      </c>
      <c r="BS218" s="136" t="s">
        <v>1822</v>
      </c>
      <c r="BT218" s="136" t="str">
        <f t="shared" si="9"/>
        <v>幸手市立西中学校</v>
      </c>
      <c r="BU218" s="136" t="s">
        <v>957</v>
      </c>
      <c r="BV218" s="135" t="s">
        <v>574</v>
      </c>
      <c r="BW218" s="137" t="s">
        <v>575</v>
      </c>
      <c r="BX218" s="138" t="s">
        <v>1978</v>
      </c>
      <c r="BY218" s="139" t="s">
        <v>1979</v>
      </c>
      <c r="BZ218" s="101" t="s">
        <v>1979</v>
      </c>
    </row>
    <row r="219" spans="25:78" ht="13.5">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33" t="s">
        <v>1980</v>
      </c>
      <c r="BP219" s="142" t="s">
        <v>809</v>
      </c>
      <c r="BQ219" s="135" t="s">
        <v>1921</v>
      </c>
      <c r="BR219" s="135" t="s">
        <v>576</v>
      </c>
      <c r="BS219" s="136" t="s">
        <v>577</v>
      </c>
      <c r="BT219" s="136" t="str">
        <f t="shared" si="9"/>
        <v>杉戸町立杉戸中学校</v>
      </c>
      <c r="BU219" s="136" t="s">
        <v>1981</v>
      </c>
      <c r="BV219" s="135" t="s">
        <v>578</v>
      </c>
      <c r="BW219" s="137" t="s">
        <v>579</v>
      </c>
      <c r="BX219" s="138" t="s">
        <v>1982</v>
      </c>
      <c r="BY219" s="139" t="s">
        <v>1983</v>
      </c>
      <c r="BZ219" s="101" t="s">
        <v>1983</v>
      </c>
    </row>
    <row r="220" spans="25:78" ht="14.25" thickBot="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43" t="s">
        <v>2316</v>
      </c>
      <c r="BP220" s="144" t="s">
        <v>2317</v>
      </c>
      <c r="BQ220" s="145" t="s">
        <v>1921</v>
      </c>
      <c r="BR220" s="145" t="s">
        <v>576</v>
      </c>
      <c r="BS220" s="146" t="s">
        <v>580</v>
      </c>
      <c r="BT220" s="146" t="s">
        <v>1179</v>
      </c>
      <c r="BU220" s="146" t="s">
        <v>973</v>
      </c>
      <c r="BV220" s="145" t="s">
        <v>581</v>
      </c>
      <c r="BW220" s="147" t="s">
        <v>582</v>
      </c>
      <c r="BX220" s="148" t="s">
        <v>1984</v>
      </c>
      <c r="BY220" s="149" t="s">
        <v>1985</v>
      </c>
      <c r="BZ220" s="102" t="s">
        <v>1985</v>
      </c>
    </row>
    <row r="221" spans="25:78" ht="14.25" thickBot="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50"/>
      <c r="BP221" s="165" t="s">
        <v>2318</v>
      </c>
      <c r="BQ221" s="152" t="s">
        <v>1921</v>
      </c>
      <c r="BR221" s="152" t="s">
        <v>1792</v>
      </c>
      <c r="BS221" s="153" t="s">
        <v>2319</v>
      </c>
      <c r="BT221" s="153" t="str">
        <f>+BS221&amp;"中学校"</f>
        <v>昌平中学校</v>
      </c>
      <c r="BU221" s="153" t="s">
        <v>2320</v>
      </c>
      <c r="BV221" s="152" t="s">
        <v>2321</v>
      </c>
      <c r="BW221" s="154" t="s">
        <v>2322</v>
      </c>
      <c r="BX221" s="155" t="s">
        <v>2323</v>
      </c>
      <c r="BY221" s="156" t="s">
        <v>2324</v>
      </c>
      <c r="BZ221" s="105" t="s">
        <v>1990</v>
      </c>
    </row>
    <row r="222" spans="25:78" ht="13.5">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57" t="s">
        <v>1986</v>
      </c>
      <c r="BP222" s="158" t="s">
        <v>1968</v>
      </c>
      <c r="BQ222" s="159" t="s">
        <v>1987</v>
      </c>
      <c r="BR222" s="159" t="s">
        <v>503</v>
      </c>
      <c r="BS222" s="160" t="s">
        <v>504</v>
      </c>
      <c r="BT222" s="160" t="str">
        <f t="shared" si="9"/>
        <v>春日部市立春日部中学校</v>
      </c>
      <c r="BU222" s="160" t="s">
        <v>1988</v>
      </c>
      <c r="BV222" s="159" t="s">
        <v>505</v>
      </c>
      <c r="BW222" s="161" t="s">
        <v>506</v>
      </c>
      <c r="BX222" s="162" t="s">
        <v>1989</v>
      </c>
      <c r="BY222" s="163" t="s">
        <v>1990</v>
      </c>
      <c r="BZ222" s="101" t="s">
        <v>1993</v>
      </c>
    </row>
    <row r="223" spans="25:78" ht="13.5">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33" t="s">
        <v>1991</v>
      </c>
      <c r="BP223" s="142" t="s">
        <v>1973</v>
      </c>
      <c r="BQ223" s="135" t="s">
        <v>1987</v>
      </c>
      <c r="BR223" s="135" t="s">
        <v>503</v>
      </c>
      <c r="BS223" s="136" t="s">
        <v>507</v>
      </c>
      <c r="BT223" s="136" t="str">
        <f t="shared" si="9"/>
        <v>春日部市立武里中学校</v>
      </c>
      <c r="BU223" s="136" t="s">
        <v>944</v>
      </c>
      <c r="BV223" s="135" t="s">
        <v>508</v>
      </c>
      <c r="BW223" s="137" t="s">
        <v>509</v>
      </c>
      <c r="BX223" s="138" t="s">
        <v>1992</v>
      </c>
      <c r="BY223" s="139" t="s">
        <v>1993</v>
      </c>
      <c r="BZ223" s="101" t="s">
        <v>1996</v>
      </c>
    </row>
    <row r="224" spans="25:78" ht="13.5">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33" t="s">
        <v>1994</v>
      </c>
      <c r="BP224" s="142" t="s">
        <v>2128</v>
      </c>
      <c r="BQ224" s="135" t="s">
        <v>1987</v>
      </c>
      <c r="BR224" s="135" t="s">
        <v>503</v>
      </c>
      <c r="BS224" s="136" t="s">
        <v>511</v>
      </c>
      <c r="BT224" s="136" t="str">
        <f t="shared" si="9"/>
        <v>春日部市立大沼中学校</v>
      </c>
      <c r="BU224" s="136" t="s">
        <v>945</v>
      </c>
      <c r="BV224" s="135" t="s">
        <v>512</v>
      </c>
      <c r="BW224" s="137" t="s">
        <v>513</v>
      </c>
      <c r="BX224" s="138" t="s">
        <v>1995</v>
      </c>
      <c r="BY224" s="139" t="s">
        <v>1996</v>
      </c>
      <c r="BZ224" s="101" t="s">
        <v>1999</v>
      </c>
    </row>
    <row r="225" spans="25:78" ht="13.5">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33" t="s">
        <v>1997</v>
      </c>
      <c r="BP225" s="142" t="s">
        <v>568</v>
      </c>
      <c r="BQ225" s="135" t="s">
        <v>1987</v>
      </c>
      <c r="BR225" s="135" t="s">
        <v>503</v>
      </c>
      <c r="BS225" s="136" t="s">
        <v>515</v>
      </c>
      <c r="BT225" s="136" t="str">
        <f t="shared" si="9"/>
        <v>春日部市立豊野中学校</v>
      </c>
      <c r="BU225" s="136" t="s">
        <v>946</v>
      </c>
      <c r="BV225" s="135" t="s">
        <v>516</v>
      </c>
      <c r="BW225" s="137" t="s">
        <v>517</v>
      </c>
      <c r="BX225" s="138" t="s">
        <v>1998</v>
      </c>
      <c r="BY225" s="139" t="s">
        <v>1999</v>
      </c>
      <c r="BZ225" s="101" t="s">
        <v>2002</v>
      </c>
    </row>
    <row r="226" spans="25:78" ht="13.5">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33" t="s">
        <v>2000</v>
      </c>
      <c r="BP226" s="142" t="s">
        <v>812</v>
      </c>
      <c r="BQ226" s="135" t="s">
        <v>1987</v>
      </c>
      <c r="BR226" s="135" t="s">
        <v>503</v>
      </c>
      <c r="BS226" s="136" t="s">
        <v>2325</v>
      </c>
      <c r="BT226" s="136" t="str">
        <f t="shared" si="9"/>
        <v>春日部市立春日部南中学校</v>
      </c>
      <c r="BU226" s="136" t="s">
        <v>2326</v>
      </c>
      <c r="BV226" s="135" t="s">
        <v>519</v>
      </c>
      <c r="BW226" s="137" t="s">
        <v>520</v>
      </c>
      <c r="BX226" s="138" t="s">
        <v>2001</v>
      </c>
      <c r="BY226" s="139" t="s">
        <v>2002</v>
      </c>
      <c r="BZ226" s="101" t="s">
        <v>2005</v>
      </c>
    </row>
    <row r="227" spans="25:78" ht="13.5">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33" t="s">
        <v>2003</v>
      </c>
      <c r="BP227" s="142" t="s">
        <v>573</v>
      </c>
      <c r="BQ227" s="135" t="s">
        <v>1987</v>
      </c>
      <c r="BR227" s="135" t="s">
        <v>503</v>
      </c>
      <c r="BS227" s="136" t="s">
        <v>522</v>
      </c>
      <c r="BT227" s="136" t="str">
        <f t="shared" si="9"/>
        <v>春日部市立緑中学校</v>
      </c>
      <c r="BU227" s="136" t="s">
        <v>947</v>
      </c>
      <c r="BV227" s="135" t="s">
        <v>523</v>
      </c>
      <c r="BW227" s="137" t="s">
        <v>524</v>
      </c>
      <c r="BX227" s="138" t="s">
        <v>2004</v>
      </c>
      <c r="BY227" s="139" t="s">
        <v>2005</v>
      </c>
      <c r="BZ227" s="101" t="s">
        <v>2008</v>
      </c>
    </row>
    <row r="228" spans="25:78" ht="13.5">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33" t="s">
        <v>2006</v>
      </c>
      <c r="BP228" s="142" t="s">
        <v>813</v>
      </c>
      <c r="BQ228" s="135" t="s">
        <v>1987</v>
      </c>
      <c r="BR228" s="135" t="s">
        <v>503</v>
      </c>
      <c r="BS228" s="136" t="s">
        <v>526</v>
      </c>
      <c r="BT228" s="136" t="str">
        <f t="shared" si="9"/>
        <v>春日部市立葛飾中学校</v>
      </c>
      <c r="BU228" s="136" t="s">
        <v>948</v>
      </c>
      <c r="BV228" s="135" t="s">
        <v>527</v>
      </c>
      <c r="BW228" s="137" t="s">
        <v>528</v>
      </c>
      <c r="BX228" s="138" t="s">
        <v>2007</v>
      </c>
      <c r="BY228" s="139" t="s">
        <v>2008</v>
      </c>
      <c r="BZ228" s="101" t="s">
        <v>2130</v>
      </c>
    </row>
    <row r="229" spans="25:78" ht="13.5">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33" t="s">
        <v>2009</v>
      </c>
      <c r="BP229" s="142" t="s">
        <v>814</v>
      </c>
      <c r="BQ229" s="135" t="s">
        <v>1987</v>
      </c>
      <c r="BR229" s="135" t="s">
        <v>503</v>
      </c>
      <c r="BS229" s="136" t="s">
        <v>529</v>
      </c>
      <c r="BT229" s="136" t="str">
        <f t="shared" si="9"/>
        <v>春日部市立飯沼中学校</v>
      </c>
      <c r="BU229" s="136" t="s">
        <v>949</v>
      </c>
      <c r="BV229" s="135" t="s">
        <v>530</v>
      </c>
      <c r="BW229" s="137" t="s">
        <v>2010</v>
      </c>
      <c r="BX229" s="138" t="s">
        <v>2129</v>
      </c>
      <c r="BY229" s="139" t="s">
        <v>2130</v>
      </c>
      <c r="BZ229" s="101" t="s">
        <v>2014</v>
      </c>
    </row>
    <row r="230" spans="25:78" ht="13.5">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33" t="s">
        <v>2011</v>
      </c>
      <c r="BP230" s="142" t="s">
        <v>815</v>
      </c>
      <c r="BQ230" s="135" t="s">
        <v>1987</v>
      </c>
      <c r="BR230" s="135" t="s">
        <v>583</v>
      </c>
      <c r="BS230" s="136" t="s">
        <v>584</v>
      </c>
      <c r="BT230" s="136" t="str">
        <f t="shared" si="9"/>
        <v>松伏町立松伏中学校</v>
      </c>
      <c r="BU230" s="136" t="s">
        <v>2012</v>
      </c>
      <c r="BV230" s="135" t="s">
        <v>585</v>
      </c>
      <c r="BW230" s="137" t="s">
        <v>586</v>
      </c>
      <c r="BX230" s="138" t="s">
        <v>2013</v>
      </c>
      <c r="BY230" s="139" t="s">
        <v>2014</v>
      </c>
      <c r="BZ230" s="101" t="s">
        <v>2017</v>
      </c>
    </row>
    <row r="231" spans="25:78" ht="13.5">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33" t="s">
        <v>2015</v>
      </c>
      <c r="BP231" s="142" t="s">
        <v>816</v>
      </c>
      <c r="BQ231" s="135" t="s">
        <v>1987</v>
      </c>
      <c r="BR231" s="135" t="s">
        <v>587</v>
      </c>
      <c r="BS231" s="136" t="s">
        <v>1474</v>
      </c>
      <c r="BT231" s="136" t="str">
        <f t="shared" si="9"/>
        <v>吉川市立東中学校</v>
      </c>
      <c r="BU231" s="136" t="s">
        <v>958</v>
      </c>
      <c r="BV231" s="135" t="s">
        <v>588</v>
      </c>
      <c r="BW231" s="137" t="s">
        <v>589</v>
      </c>
      <c r="BX231" s="138" t="s">
        <v>2016</v>
      </c>
      <c r="BY231" s="139" t="s">
        <v>2017</v>
      </c>
      <c r="BZ231" s="101" t="s">
        <v>2021</v>
      </c>
    </row>
    <row r="232" spans="25:78" ht="13.5">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33" t="s">
        <v>2018</v>
      </c>
      <c r="BP232" s="142" t="s">
        <v>817</v>
      </c>
      <c r="BQ232" s="135" t="s">
        <v>1987</v>
      </c>
      <c r="BR232" s="135" t="s">
        <v>587</v>
      </c>
      <c r="BS232" s="136" t="s">
        <v>2019</v>
      </c>
      <c r="BT232" s="136" t="str">
        <f t="shared" si="9"/>
        <v>吉川市立南中学校</v>
      </c>
      <c r="BU232" s="136" t="s">
        <v>959</v>
      </c>
      <c r="BV232" s="135" t="s">
        <v>590</v>
      </c>
      <c r="BW232" s="137" t="s">
        <v>591</v>
      </c>
      <c r="BX232" s="138" t="s">
        <v>2020</v>
      </c>
      <c r="BY232" s="139" t="s">
        <v>2021</v>
      </c>
      <c r="BZ232" s="101" t="s">
        <v>2024</v>
      </c>
    </row>
    <row r="233" spans="25:78" ht="13.5">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33" t="s">
        <v>2022</v>
      </c>
      <c r="BP233" s="142" t="s">
        <v>818</v>
      </c>
      <c r="BQ233" s="135" t="s">
        <v>1987</v>
      </c>
      <c r="BR233" s="135" t="s">
        <v>587</v>
      </c>
      <c r="BS233" s="136" t="s">
        <v>593</v>
      </c>
      <c r="BT233" s="136" t="str">
        <f t="shared" si="9"/>
        <v>吉川市立中央中学校</v>
      </c>
      <c r="BU233" s="136" t="s">
        <v>960</v>
      </c>
      <c r="BV233" s="135" t="s">
        <v>594</v>
      </c>
      <c r="BW233" s="137" t="s">
        <v>595</v>
      </c>
      <c r="BX233" s="138" t="s">
        <v>2023</v>
      </c>
      <c r="BY233" s="139" t="s">
        <v>2024</v>
      </c>
      <c r="BZ233" s="101" t="s">
        <v>2027</v>
      </c>
    </row>
    <row r="234" spans="25:78" ht="13.5">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33" t="s">
        <v>2025</v>
      </c>
      <c r="BP234" s="142" t="s">
        <v>819</v>
      </c>
      <c r="BQ234" s="135" t="s">
        <v>1987</v>
      </c>
      <c r="BR234" s="135" t="s">
        <v>596</v>
      </c>
      <c r="BS234" s="136" t="s">
        <v>2019</v>
      </c>
      <c r="BT234" s="136" t="str">
        <f t="shared" si="9"/>
        <v>三郷市立南中学校</v>
      </c>
      <c r="BU234" s="136" t="s">
        <v>961</v>
      </c>
      <c r="BV234" s="135" t="s">
        <v>597</v>
      </c>
      <c r="BW234" s="137" t="s">
        <v>598</v>
      </c>
      <c r="BX234" s="138" t="s">
        <v>2026</v>
      </c>
      <c r="BY234" s="139" t="s">
        <v>2027</v>
      </c>
      <c r="BZ234" s="101" t="s">
        <v>2030</v>
      </c>
    </row>
    <row r="235" spans="25:78" ht="13.5">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33" t="s">
        <v>2028</v>
      </c>
      <c r="BP235" s="142" t="s">
        <v>820</v>
      </c>
      <c r="BQ235" s="135" t="s">
        <v>1987</v>
      </c>
      <c r="BR235" s="135" t="s">
        <v>596</v>
      </c>
      <c r="BS235" s="136" t="s">
        <v>470</v>
      </c>
      <c r="BT235" s="136" t="str">
        <f t="shared" si="9"/>
        <v>三郷市立北中学校</v>
      </c>
      <c r="BU235" s="136" t="s">
        <v>962</v>
      </c>
      <c r="BV235" s="135" t="s">
        <v>599</v>
      </c>
      <c r="BW235" s="137" t="s">
        <v>2131</v>
      </c>
      <c r="BX235" s="138" t="s">
        <v>2029</v>
      </c>
      <c r="BY235" s="139" t="s">
        <v>2030</v>
      </c>
      <c r="BZ235" s="101" t="s">
        <v>2032</v>
      </c>
    </row>
    <row r="236" spans="25:78" ht="13.5">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33" t="s">
        <v>655</v>
      </c>
      <c r="BP236" s="142" t="s">
        <v>2132</v>
      </c>
      <c r="BQ236" s="135" t="s">
        <v>1987</v>
      </c>
      <c r="BR236" s="135" t="s">
        <v>596</v>
      </c>
      <c r="BS236" s="136" t="s">
        <v>600</v>
      </c>
      <c r="BT236" s="136" t="str">
        <f t="shared" si="9"/>
        <v>三郷市立栄中学校</v>
      </c>
      <c r="BU236" s="136" t="s">
        <v>963</v>
      </c>
      <c r="BV236" s="135" t="s">
        <v>601</v>
      </c>
      <c r="BW236" s="137" t="s">
        <v>602</v>
      </c>
      <c r="BX236" s="138" t="s">
        <v>2031</v>
      </c>
      <c r="BY236" s="139" t="s">
        <v>2032</v>
      </c>
      <c r="BZ236" s="118" t="s">
        <v>2274</v>
      </c>
    </row>
    <row r="237" spans="25:78" ht="13.5">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33" t="s">
        <v>2268</v>
      </c>
      <c r="BP237" s="142" t="s">
        <v>2269</v>
      </c>
      <c r="BQ237" s="135" t="s">
        <v>1987</v>
      </c>
      <c r="BR237" s="135" t="s">
        <v>596</v>
      </c>
      <c r="BS237" s="136" t="s">
        <v>2270</v>
      </c>
      <c r="BT237" s="136" t="str">
        <f>+BR237&amp;BS237&amp;"中学校"</f>
        <v>三郷市立彦成中学校</v>
      </c>
      <c r="BU237" s="136" t="s">
        <v>2271</v>
      </c>
      <c r="BV237" s="135" t="s">
        <v>2034</v>
      </c>
      <c r="BW237" s="137" t="s">
        <v>2272</v>
      </c>
      <c r="BX237" s="138" t="s">
        <v>2273</v>
      </c>
      <c r="BY237" s="118" t="s">
        <v>2274</v>
      </c>
      <c r="BZ237" s="118" t="s">
        <v>2036</v>
      </c>
    </row>
    <row r="238" spans="25:78" ht="13.5">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33" t="s">
        <v>2033</v>
      </c>
      <c r="BP238" s="142" t="s">
        <v>2275</v>
      </c>
      <c r="BQ238" s="135" t="s">
        <v>1987</v>
      </c>
      <c r="BR238" s="135" t="s">
        <v>596</v>
      </c>
      <c r="BS238" s="136" t="s">
        <v>656</v>
      </c>
      <c r="BT238" s="136" t="str">
        <f t="shared" si="9"/>
        <v>三郷市立早稲田中学校</v>
      </c>
      <c r="BU238" s="136" t="s">
        <v>964</v>
      </c>
      <c r="BV238" s="135" t="s">
        <v>2034</v>
      </c>
      <c r="BW238" s="137" t="s">
        <v>810</v>
      </c>
      <c r="BX238" s="138" t="s">
        <v>2035</v>
      </c>
      <c r="BY238" s="118" t="s">
        <v>2036</v>
      </c>
      <c r="BZ238" s="118"/>
    </row>
    <row r="239" spans="25:78" ht="13.5">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33" t="s">
        <v>2037</v>
      </c>
      <c r="BP239" s="142" t="s">
        <v>2276</v>
      </c>
      <c r="BQ239" s="135" t="s">
        <v>1987</v>
      </c>
      <c r="BR239" s="135" t="s">
        <v>596</v>
      </c>
      <c r="BS239" s="136" t="s">
        <v>657</v>
      </c>
      <c r="BT239" s="136" t="str">
        <f>+BR239&amp;BS239&amp;"中学校"</f>
        <v>三郷市立瑞穂中学校</v>
      </c>
      <c r="BU239" s="136" t="s">
        <v>965</v>
      </c>
      <c r="BV239" s="135" t="s">
        <v>2038</v>
      </c>
      <c r="BW239" s="137" t="s">
        <v>811</v>
      </c>
      <c r="BX239" s="138" t="s">
        <v>2039</v>
      </c>
      <c r="BY239" s="118" t="s">
        <v>2040</v>
      </c>
      <c r="BZ239" s="118" t="s">
        <v>2040</v>
      </c>
    </row>
    <row r="240" spans="25:78" ht="14.25" thickBot="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50"/>
      <c r="BP240" s="165" t="s">
        <v>2133</v>
      </c>
      <c r="BQ240" s="152" t="s">
        <v>1987</v>
      </c>
      <c r="BR240" s="152" t="s">
        <v>1328</v>
      </c>
      <c r="BS240" s="153" t="s">
        <v>565</v>
      </c>
      <c r="BT240" s="153" t="str">
        <f>+BS240&amp;"中学校"</f>
        <v>春日部共栄中学校</v>
      </c>
      <c r="BU240" s="153" t="s">
        <v>565</v>
      </c>
      <c r="BV240" s="152" t="s">
        <v>566</v>
      </c>
      <c r="BW240" s="154" t="s">
        <v>567</v>
      </c>
      <c r="BX240" s="155" t="s">
        <v>2041</v>
      </c>
      <c r="BY240" s="156" t="s">
        <v>2042</v>
      </c>
      <c r="BZ240" s="102" t="s">
        <v>2042</v>
      </c>
    </row>
  </sheetData>
  <sheetProtection password="CC41" sheet="1"/>
  <mergeCells count="261">
    <mergeCell ref="C2:D2"/>
    <mergeCell ref="C5:H5"/>
    <mergeCell ref="C4:H4"/>
    <mergeCell ref="C6:H6"/>
    <mergeCell ref="E80:F80"/>
    <mergeCell ref="H80:I80"/>
    <mergeCell ref="I9:J9"/>
    <mergeCell ref="G11:H11"/>
    <mergeCell ref="I11:J11"/>
    <mergeCell ref="G12:I12"/>
    <mergeCell ref="C70:D70"/>
    <mergeCell ref="C81:D81"/>
    <mergeCell ref="H81:I81"/>
    <mergeCell ref="C82:D82"/>
    <mergeCell ref="C77:D77"/>
    <mergeCell ref="E82:F82"/>
    <mergeCell ref="H82:I82"/>
    <mergeCell ref="C80:D80"/>
    <mergeCell ref="C79:D79"/>
    <mergeCell ref="C78:D78"/>
    <mergeCell ref="C57:D57"/>
    <mergeCell ref="C58:D58"/>
    <mergeCell ref="C55:D55"/>
    <mergeCell ref="L59:M59"/>
    <mergeCell ref="C60:D60"/>
    <mergeCell ref="C59:D59"/>
    <mergeCell ref="E59:F59"/>
    <mergeCell ref="H59:I59"/>
    <mergeCell ref="E60:F60"/>
    <mergeCell ref="H60:I60"/>
    <mergeCell ref="L55:M55"/>
    <mergeCell ref="L56:M56"/>
    <mergeCell ref="L57:M57"/>
    <mergeCell ref="L58:M58"/>
    <mergeCell ref="C53:D53"/>
    <mergeCell ref="C54:D54"/>
    <mergeCell ref="C56:D56"/>
    <mergeCell ref="E53:F53"/>
    <mergeCell ref="H53:I53"/>
    <mergeCell ref="E54:F54"/>
    <mergeCell ref="C50:D50"/>
    <mergeCell ref="E50:F50"/>
    <mergeCell ref="H50:I50"/>
    <mergeCell ref="L50:M50"/>
    <mergeCell ref="L53:M53"/>
    <mergeCell ref="L54:M54"/>
    <mergeCell ref="C52:D52"/>
    <mergeCell ref="L52:M52"/>
    <mergeCell ref="E52:F52"/>
    <mergeCell ref="H52:I52"/>
    <mergeCell ref="C48:D48"/>
    <mergeCell ref="E48:F48"/>
    <mergeCell ref="H48:I48"/>
    <mergeCell ref="C49:D49"/>
    <mergeCell ref="E49:F49"/>
    <mergeCell ref="H49:I49"/>
    <mergeCell ref="C46:D46"/>
    <mergeCell ref="E46:F46"/>
    <mergeCell ref="H46:I46"/>
    <mergeCell ref="C47:D47"/>
    <mergeCell ref="E47:F47"/>
    <mergeCell ref="H47:I47"/>
    <mergeCell ref="C43:D43"/>
    <mergeCell ref="E43:F43"/>
    <mergeCell ref="C44:D44"/>
    <mergeCell ref="E44:F44"/>
    <mergeCell ref="H44:I44"/>
    <mergeCell ref="C45:D45"/>
    <mergeCell ref="E45:F45"/>
    <mergeCell ref="H45:I45"/>
    <mergeCell ref="E58:F58"/>
    <mergeCell ref="H58:I58"/>
    <mergeCell ref="H66:I66"/>
    <mergeCell ref="L49:M49"/>
    <mergeCell ref="C41:D41"/>
    <mergeCell ref="E41:F41"/>
    <mergeCell ref="H41:I41"/>
    <mergeCell ref="C42:D42"/>
    <mergeCell ref="E42:F42"/>
    <mergeCell ref="H42:I42"/>
    <mergeCell ref="L41:M41"/>
    <mergeCell ref="L42:M42"/>
    <mergeCell ref="L43:M43"/>
    <mergeCell ref="E70:F70"/>
    <mergeCell ref="E81:F81"/>
    <mergeCell ref="L44:M44"/>
    <mergeCell ref="L45:M45"/>
    <mergeCell ref="L46:M46"/>
    <mergeCell ref="L47:M47"/>
    <mergeCell ref="L48:M48"/>
    <mergeCell ref="C40:D40"/>
    <mergeCell ref="E40:F40"/>
    <mergeCell ref="H40:I40"/>
    <mergeCell ref="H67:I67"/>
    <mergeCell ref="C68:D68"/>
    <mergeCell ref="E68:F68"/>
    <mergeCell ref="H68:I68"/>
    <mergeCell ref="C65:D65"/>
    <mergeCell ref="E65:F65"/>
    <mergeCell ref="H65:I65"/>
    <mergeCell ref="C38:D38"/>
    <mergeCell ref="E38:F38"/>
    <mergeCell ref="H38:I38"/>
    <mergeCell ref="C39:D39"/>
    <mergeCell ref="E39:F39"/>
    <mergeCell ref="H39:I39"/>
    <mergeCell ref="E35:F35"/>
    <mergeCell ref="H35:I35"/>
    <mergeCell ref="C36:D36"/>
    <mergeCell ref="E36:F36"/>
    <mergeCell ref="H36:I36"/>
    <mergeCell ref="C37:D37"/>
    <mergeCell ref="E37:F37"/>
    <mergeCell ref="C75:D75"/>
    <mergeCell ref="C61:D61"/>
    <mergeCell ref="C73:D73"/>
    <mergeCell ref="C74:D74"/>
    <mergeCell ref="C76:D76"/>
    <mergeCell ref="C66:D66"/>
    <mergeCell ref="C71:D71"/>
    <mergeCell ref="C67:D67"/>
    <mergeCell ref="C72:D72"/>
    <mergeCell ref="C69:D69"/>
    <mergeCell ref="L60:M60"/>
    <mergeCell ref="L61:M61"/>
    <mergeCell ref="L62:M62"/>
    <mergeCell ref="C62:D62"/>
    <mergeCell ref="C64:D64"/>
    <mergeCell ref="C63:D63"/>
    <mergeCell ref="E61:F61"/>
    <mergeCell ref="H61:I61"/>
    <mergeCell ref="E62:F62"/>
    <mergeCell ref="H62:I62"/>
    <mergeCell ref="L33:M33"/>
    <mergeCell ref="L34:M34"/>
    <mergeCell ref="L35:M35"/>
    <mergeCell ref="L36:M36"/>
    <mergeCell ref="L37:M37"/>
    <mergeCell ref="H54:I54"/>
    <mergeCell ref="H37:I37"/>
    <mergeCell ref="L38:M38"/>
    <mergeCell ref="L39:M39"/>
    <mergeCell ref="L40:M40"/>
    <mergeCell ref="L27:M27"/>
    <mergeCell ref="L28:M28"/>
    <mergeCell ref="L29:M29"/>
    <mergeCell ref="L30:M30"/>
    <mergeCell ref="L31:M31"/>
    <mergeCell ref="C31:D31"/>
    <mergeCell ref="E27:F27"/>
    <mergeCell ref="E28:F28"/>
    <mergeCell ref="E29:F29"/>
    <mergeCell ref="E30:F30"/>
    <mergeCell ref="L32:M32"/>
    <mergeCell ref="E32:F32"/>
    <mergeCell ref="C33:D33"/>
    <mergeCell ref="E33:F33"/>
    <mergeCell ref="H33:I33"/>
    <mergeCell ref="H43:I43"/>
    <mergeCell ref="C34:D34"/>
    <mergeCell ref="E34:F34"/>
    <mergeCell ref="H34:I34"/>
    <mergeCell ref="C35:D35"/>
    <mergeCell ref="L21:M21"/>
    <mergeCell ref="L22:M22"/>
    <mergeCell ref="L23:M23"/>
    <mergeCell ref="L24:M24"/>
    <mergeCell ref="L25:M25"/>
    <mergeCell ref="L26:M26"/>
    <mergeCell ref="A1:B1"/>
    <mergeCell ref="C28:D28"/>
    <mergeCell ref="A18:B19"/>
    <mergeCell ref="C24:D24"/>
    <mergeCell ref="C21:D21"/>
    <mergeCell ref="C23:D23"/>
    <mergeCell ref="C26:D26"/>
    <mergeCell ref="C27:D27"/>
    <mergeCell ref="C22:D22"/>
    <mergeCell ref="C3:H3"/>
    <mergeCell ref="L20:M20"/>
    <mergeCell ref="C29:D29"/>
    <mergeCell ref="C30:D30"/>
    <mergeCell ref="C20:D20"/>
    <mergeCell ref="C25:D25"/>
    <mergeCell ref="E20:F20"/>
    <mergeCell ref="E21:F21"/>
    <mergeCell ref="E22:F22"/>
    <mergeCell ref="E23:F23"/>
    <mergeCell ref="E24:F24"/>
    <mergeCell ref="C32:D32"/>
    <mergeCell ref="H24:I24"/>
    <mergeCell ref="H30:I30"/>
    <mergeCell ref="H31:I31"/>
    <mergeCell ref="H32:I32"/>
    <mergeCell ref="H25:I25"/>
    <mergeCell ref="H26:I26"/>
    <mergeCell ref="E25:F25"/>
    <mergeCell ref="E26:F26"/>
    <mergeCell ref="H29:I29"/>
    <mergeCell ref="H20:I20"/>
    <mergeCell ref="H21:I21"/>
    <mergeCell ref="H22:I22"/>
    <mergeCell ref="H23:I23"/>
    <mergeCell ref="E31:F31"/>
    <mergeCell ref="B14:G15"/>
    <mergeCell ref="B16:G17"/>
    <mergeCell ref="H27:I27"/>
    <mergeCell ref="H28:I28"/>
    <mergeCell ref="E55:F55"/>
    <mergeCell ref="H55:I55"/>
    <mergeCell ref="E56:F56"/>
    <mergeCell ref="H56:I56"/>
    <mergeCell ref="E57:F57"/>
    <mergeCell ref="H57:I57"/>
    <mergeCell ref="E79:F79"/>
    <mergeCell ref="H79:I79"/>
    <mergeCell ref="E73:F73"/>
    <mergeCell ref="E76:F76"/>
    <mergeCell ref="H76:I76"/>
    <mergeCell ref="E77:F77"/>
    <mergeCell ref="H74:I74"/>
    <mergeCell ref="E75:F75"/>
    <mergeCell ref="H73:I73"/>
    <mergeCell ref="E74:F74"/>
    <mergeCell ref="E71:F71"/>
    <mergeCell ref="E64:F64"/>
    <mergeCell ref="H64:I64"/>
    <mergeCell ref="E63:F63"/>
    <mergeCell ref="E66:F66"/>
    <mergeCell ref="E67:F67"/>
    <mergeCell ref="E69:F69"/>
    <mergeCell ref="E72:F72"/>
    <mergeCell ref="H72:I72"/>
    <mergeCell ref="L65:M65"/>
    <mergeCell ref="L68:M68"/>
    <mergeCell ref="L69:M69"/>
    <mergeCell ref="E78:F78"/>
    <mergeCell ref="H78:I78"/>
    <mergeCell ref="L70:M70"/>
    <mergeCell ref="L71:M71"/>
    <mergeCell ref="L77:M77"/>
    <mergeCell ref="L78:M78"/>
    <mergeCell ref="L79:M79"/>
    <mergeCell ref="L80:M80"/>
    <mergeCell ref="H63:I63"/>
    <mergeCell ref="H69:I69"/>
    <mergeCell ref="H70:I70"/>
    <mergeCell ref="L66:M66"/>
    <mergeCell ref="L67:M67"/>
    <mergeCell ref="L63:M63"/>
    <mergeCell ref="L64:M64"/>
    <mergeCell ref="H75:I75"/>
    <mergeCell ref="H71:I71"/>
    <mergeCell ref="H77:I77"/>
    <mergeCell ref="L82:M82"/>
    <mergeCell ref="L72:M72"/>
    <mergeCell ref="L73:M73"/>
    <mergeCell ref="L74:M74"/>
    <mergeCell ref="L75:M75"/>
    <mergeCell ref="L76:M76"/>
    <mergeCell ref="L81:M81"/>
  </mergeCells>
  <dataValidations count="4">
    <dataValidation allowBlank="1" showInputMessage="1" showErrorMessage="1" imeMode="halfAlpha" sqref="Q53:Q82 H75:H82 Q21:Q50 I26 H21:H50 H53:I74"/>
    <dataValidation type="list" allowBlank="1" showInputMessage="1" showErrorMessage="1" sqref="C2:D2">
      <formula1>$Y$2:$Y$16</formula1>
    </dataValidation>
    <dataValidation type="list" allowBlank="1" showInputMessage="1" showErrorMessage="1" sqref="C3:H3">
      <formula1>$Y$23:$Y$63</formula1>
    </dataValidation>
    <dataValidation type="list" allowBlank="1" showInputMessage="1" showErrorMessage="1" sqref="F10:F11">
      <formula1>$T$9:$T$10</formula1>
    </dataValidation>
  </dataValidations>
  <printOptions horizontalCentered="1" verticalCentered="1"/>
  <pageMargins left="0.3937007874015748" right="0.3937007874015748" top="0.3937007874015748" bottom="0.3937007874015748"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51" t="s">
        <v>2327</v>
      </c>
      <c r="B1" s="252"/>
      <c r="C1" s="252"/>
      <c r="D1" s="252"/>
      <c r="E1" s="252"/>
      <c r="F1" s="252"/>
      <c r="G1" s="253"/>
    </row>
    <row r="2" spans="1:7" ht="15.75" customHeight="1">
      <c r="A2" s="261" t="s">
        <v>46</v>
      </c>
      <c r="B2" s="262"/>
      <c r="C2" s="263"/>
      <c r="D2" s="254" t="s">
        <v>33</v>
      </c>
      <c r="E2" s="254"/>
      <c r="F2" s="254"/>
      <c r="G2" s="20" t="s">
        <v>21</v>
      </c>
    </row>
    <row r="3" spans="1:7" ht="27" customHeight="1">
      <c r="A3" s="240">
        <f>IF('記入欄'!C3=0,"",'記入欄'!C3)</f>
      </c>
      <c r="B3" s="241"/>
      <c r="C3" s="242"/>
      <c r="D3" s="241">
        <f>IF('記入欄'!C6=0,"",'記入欄'!C6)</f>
      </c>
      <c r="E3" s="241"/>
      <c r="F3" s="255"/>
      <c r="G3" s="15"/>
    </row>
    <row r="4" spans="1:7" ht="17.25" customHeight="1">
      <c r="A4" s="256" t="s">
        <v>22</v>
      </c>
      <c r="B4" s="257"/>
      <c r="C4" s="257"/>
      <c r="D4" s="257"/>
      <c r="E4" s="257" t="s">
        <v>23</v>
      </c>
      <c r="F4" s="257"/>
      <c r="G4" s="258"/>
    </row>
    <row r="5" spans="1:7" ht="27" customHeight="1">
      <c r="A5" s="245" t="e">
        <f>IF('記入欄'!C4=0,"",'記入欄'!C4)</f>
        <v>#N/A</v>
      </c>
      <c r="B5" s="246"/>
      <c r="C5" s="246"/>
      <c r="D5" s="246"/>
      <c r="E5" s="246" t="e">
        <f>+'記入欄'!C5</f>
        <v>#N/A</v>
      </c>
      <c r="F5" s="246"/>
      <c r="G5" s="247"/>
    </row>
    <row r="6" spans="1:7" ht="27" customHeight="1" thickBot="1">
      <c r="A6" s="294" t="s">
        <v>1200</v>
      </c>
      <c r="B6" s="295"/>
      <c r="C6" s="296" t="str">
        <f>IF('記入欄'!F10="○","完了しました。",'記入欄'!I11&amp;"　に行います。")</f>
        <v>　に行います。</v>
      </c>
      <c r="D6" s="296"/>
      <c r="E6" s="296"/>
      <c r="F6" s="296"/>
      <c r="G6" s="297"/>
    </row>
    <row r="7" spans="1:7" ht="23.25" customHeight="1" thickBot="1" thickTop="1">
      <c r="A7" s="276" t="s">
        <v>29</v>
      </c>
      <c r="B7" s="277"/>
      <c r="C7" s="278" t="s">
        <v>53</v>
      </c>
      <c r="D7" s="279"/>
      <c r="E7" s="280"/>
      <c r="F7" s="38">
        <f>IF('記入欄'!D7=0,"",'記入欄'!D7)</f>
      </c>
      <c r="G7" s="37" t="s">
        <v>129</v>
      </c>
    </row>
    <row r="8" spans="1:7" ht="25.5" customHeight="1" thickTop="1">
      <c r="A8" s="39" t="s">
        <v>24</v>
      </c>
      <c r="B8" s="40" t="s">
        <v>25</v>
      </c>
      <c r="C8" s="41" t="s">
        <v>52</v>
      </c>
      <c r="D8" s="264" t="s">
        <v>26</v>
      </c>
      <c r="E8" s="265"/>
      <c r="F8" s="268" t="s">
        <v>34</v>
      </c>
      <c r="G8" s="269"/>
    </row>
    <row r="9" spans="1:7" ht="42" customHeight="1">
      <c r="A9" s="56">
        <v>1</v>
      </c>
      <c r="B9" s="57">
        <f>IF('記入欄'!C21=0,"",'記入欄'!C21)</f>
      </c>
      <c r="C9" s="58">
        <f>IF('記入欄'!G21=0,"",'記入欄'!G21)</f>
      </c>
      <c r="D9" s="266">
        <f>IF('記入欄'!H21=0,"",'記入欄'!H21)</f>
      </c>
      <c r="E9" s="267"/>
      <c r="F9" s="259">
        <f>IF('記入欄'!J21=0,"",'記入欄'!J21)</f>
      </c>
      <c r="G9" s="260"/>
    </row>
    <row r="10" spans="1:7" ht="42" customHeight="1">
      <c r="A10" s="64">
        <v>2</v>
      </c>
      <c r="B10" s="65">
        <f>IF('記入欄'!C22=0,"",'記入欄'!C22)</f>
      </c>
      <c r="C10" s="61">
        <f>IF('記入欄'!G22=0,"",'記入欄'!G22)</f>
      </c>
      <c r="D10" s="243">
        <f>IF('記入欄'!H22=0,"",'記入欄'!H22)</f>
      </c>
      <c r="E10" s="244"/>
      <c r="F10" s="248">
        <f>IF('記入欄'!J22=0,"",'記入欄'!J22)</f>
      </c>
      <c r="G10" s="249"/>
    </row>
    <row r="11" spans="1:7" ht="42" customHeight="1">
      <c r="A11" s="64">
        <v>3</v>
      </c>
      <c r="B11" s="65">
        <f>IF('記入欄'!C23=0,"",'記入欄'!C23)</f>
      </c>
      <c r="C11" s="61">
        <f>IF('記入欄'!G23=0,"",'記入欄'!G23)</f>
      </c>
      <c r="D11" s="243">
        <f>IF('記入欄'!H23=0,"",'記入欄'!H23)</f>
      </c>
      <c r="E11" s="244"/>
      <c r="F11" s="250">
        <f>IF('記入欄'!J23=0,"",'記入欄'!J23)</f>
      </c>
      <c r="G11" s="249"/>
    </row>
    <row r="12" spans="1:7" ht="42" customHeight="1">
      <c r="A12" s="64">
        <v>4</v>
      </c>
      <c r="B12" s="65">
        <f>IF('記入欄'!C24=0,"",'記入欄'!C24)</f>
      </c>
      <c r="C12" s="61">
        <f>IF('記入欄'!G24=0,"",'記入欄'!G24)</f>
      </c>
      <c r="D12" s="243">
        <f>IF('記入欄'!H24=0,"",'記入欄'!H24)</f>
      </c>
      <c r="E12" s="244"/>
      <c r="F12" s="248">
        <f>IF('記入欄'!J24=0,"",'記入欄'!J24)</f>
      </c>
      <c r="G12" s="249"/>
    </row>
    <row r="13" spans="1:7" ht="42" customHeight="1">
      <c r="A13" s="64">
        <v>5</v>
      </c>
      <c r="B13" s="65">
        <f>IF('記入欄'!C25=0,"",'記入欄'!C25)</f>
      </c>
      <c r="C13" s="61">
        <f>IF('記入欄'!G25=0,"",'記入欄'!G25)</f>
      </c>
      <c r="D13" s="243">
        <f>IF('記入欄'!H25=0,"",'記入欄'!H25)</f>
      </c>
      <c r="E13" s="244"/>
      <c r="F13" s="250">
        <f>IF('記入欄'!J25=0,"",'記入欄'!J25)</f>
      </c>
      <c r="G13" s="249"/>
    </row>
    <row r="14" spans="1:7" ht="42" customHeight="1">
      <c r="A14" s="64">
        <v>6</v>
      </c>
      <c r="B14" s="65">
        <f>IF('記入欄'!C26=0,"",'記入欄'!C26)</f>
      </c>
      <c r="C14" s="61">
        <f>IF('記入欄'!G26=0,"",'記入欄'!G26)</f>
      </c>
      <c r="D14" s="243">
        <f>IF('記入欄'!H26=0,"",'記入欄'!H26)</f>
      </c>
      <c r="E14" s="244"/>
      <c r="F14" s="248">
        <f>IF('記入欄'!J26=0,"",'記入欄'!J26)</f>
      </c>
      <c r="G14" s="249"/>
    </row>
    <row r="15" spans="1:7" ht="42" customHeight="1">
      <c r="A15" s="64">
        <v>7</v>
      </c>
      <c r="B15" s="65">
        <f>IF('記入欄'!C27=0,"",'記入欄'!C27)</f>
      </c>
      <c r="C15" s="61">
        <f>IF('記入欄'!G27=0,"",'記入欄'!G27)</f>
      </c>
      <c r="D15" s="243">
        <f>IF('記入欄'!H27=0,"",'記入欄'!H27)</f>
      </c>
      <c r="E15" s="244"/>
      <c r="F15" s="250">
        <f>IF('記入欄'!J27=0,"",'記入欄'!J27)</f>
      </c>
      <c r="G15" s="249"/>
    </row>
    <row r="16" spans="1:7" ht="42" customHeight="1">
      <c r="A16" s="64">
        <v>8</v>
      </c>
      <c r="B16" s="65">
        <f>IF('記入欄'!C28=0,"",'記入欄'!C28)</f>
      </c>
      <c r="C16" s="61">
        <f>IF('記入欄'!G28=0,"",'記入欄'!G28)</f>
      </c>
      <c r="D16" s="243">
        <f>IF('記入欄'!H28=0,"",'記入欄'!H28)</f>
      </c>
      <c r="E16" s="244"/>
      <c r="F16" s="248">
        <f>IF('記入欄'!J28=0,"",'記入欄'!J28)</f>
      </c>
      <c r="G16" s="249"/>
    </row>
    <row r="17" spans="1:7" ht="42" customHeight="1">
      <c r="A17" s="64">
        <v>9</v>
      </c>
      <c r="B17" s="65">
        <f>IF('記入欄'!C29=0,"",'記入欄'!C29)</f>
      </c>
      <c r="C17" s="61">
        <f>IF('記入欄'!G29=0,"",'記入欄'!G29)</f>
      </c>
      <c r="D17" s="243">
        <f>IF('記入欄'!H29=0,"",'記入欄'!H29)</f>
      </c>
      <c r="E17" s="244"/>
      <c r="F17" s="250">
        <f>IF('記入欄'!J29=0,"",'記入欄'!J29)</f>
      </c>
      <c r="G17" s="249"/>
    </row>
    <row r="18" spans="1:7" ht="42" customHeight="1">
      <c r="A18" s="64">
        <v>10</v>
      </c>
      <c r="B18" s="65">
        <f>IF('記入欄'!C30=0,"",'記入欄'!C30)</f>
      </c>
      <c r="C18" s="61">
        <f>IF('記入欄'!G30=0,"",'記入欄'!G30)</f>
      </c>
      <c r="D18" s="243">
        <f>IF('記入欄'!H30=0,"",'記入欄'!H30)</f>
      </c>
      <c r="E18" s="244"/>
      <c r="F18" s="248">
        <f>IF('記入欄'!J30=0,"",'記入欄'!J30)</f>
      </c>
      <c r="G18" s="249"/>
    </row>
    <row r="19" spans="1:7" ht="42" customHeight="1">
      <c r="A19" s="64">
        <v>11</v>
      </c>
      <c r="B19" s="65">
        <f>IF('記入欄'!C31=0,"",'記入欄'!C31)</f>
      </c>
      <c r="C19" s="61">
        <f>IF('記入欄'!G31=0,"",'記入欄'!G31)</f>
      </c>
      <c r="D19" s="243">
        <f>IF('記入欄'!H31=0,"",'記入欄'!H31)</f>
      </c>
      <c r="E19" s="244"/>
      <c r="F19" s="250">
        <f>IF('記入欄'!J31=0,"",'記入欄'!J31)</f>
      </c>
      <c r="G19" s="249"/>
    </row>
    <row r="20" spans="1:7" ht="42" customHeight="1">
      <c r="A20" s="64">
        <v>12</v>
      </c>
      <c r="B20" s="65">
        <f>IF('記入欄'!C32=0,"",'記入欄'!C32)</f>
      </c>
      <c r="C20" s="61">
        <f>IF('記入欄'!G32=0,"",'記入欄'!G32)</f>
      </c>
      <c r="D20" s="243">
        <f>IF('記入欄'!H32=0,"",'記入欄'!H32)</f>
      </c>
      <c r="E20" s="244"/>
      <c r="F20" s="248">
        <f>IF('記入欄'!J32=0,"",'記入欄'!J32)</f>
      </c>
      <c r="G20" s="249"/>
    </row>
    <row r="21" spans="1:7" ht="42" customHeight="1">
      <c r="A21" s="64">
        <v>13</v>
      </c>
      <c r="B21" s="65">
        <f>IF('記入欄'!C33=0,"",'記入欄'!C33)</f>
      </c>
      <c r="C21" s="61">
        <f>IF('記入欄'!G33=0,"",'記入欄'!G33)</f>
      </c>
      <c r="D21" s="243">
        <f>IF('記入欄'!H33=0,"",'記入欄'!H33)</f>
      </c>
      <c r="E21" s="244"/>
      <c r="F21" s="250">
        <f>IF('記入欄'!J33=0,"",'記入欄'!J33)</f>
      </c>
      <c r="G21" s="249"/>
    </row>
    <row r="22" spans="1:7" ht="42" customHeight="1">
      <c r="A22" s="64">
        <v>14</v>
      </c>
      <c r="B22" s="65">
        <f>IF('記入欄'!C34=0,"",'記入欄'!C34)</f>
      </c>
      <c r="C22" s="61">
        <f>IF('記入欄'!G34=0,"",'記入欄'!G34)</f>
      </c>
      <c r="D22" s="243">
        <f>IF('記入欄'!H34=0,"",'記入欄'!H34)</f>
      </c>
      <c r="E22" s="244"/>
      <c r="F22" s="248">
        <f>IF('記入欄'!J34=0,"",'記入欄'!J34)</f>
      </c>
      <c r="G22" s="249"/>
    </row>
    <row r="23" spans="1:7" ht="42" customHeight="1">
      <c r="A23" s="64">
        <v>15</v>
      </c>
      <c r="B23" s="65">
        <f>IF('記入欄'!C35=0,"",'記入欄'!C35)</f>
      </c>
      <c r="C23" s="61">
        <f>IF('記入欄'!G35=0,"",'記入欄'!G35)</f>
      </c>
      <c r="D23" s="243">
        <f>IF('記入欄'!H35=0,"",'記入欄'!H35)</f>
      </c>
      <c r="E23" s="244"/>
      <c r="F23" s="250">
        <f>IF('記入欄'!J35=0,"",'記入欄'!J35)</f>
      </c>
      <c r="G23" s="249"/>
    </row>
    <row r="24" spans="1:7" ht="23.25" customHeight="1">
      <c r="A24" s="272" t="s">
        <v>1201</v>
      </c>
      <c r="B24" s="273"/>
      <c r="C24" s="273"/>
      <c r="D24" s="273"/>
      <c r="E24" s="273"/>
      <c r="F24" s="273"/>
      <c r="G24" s="273"/>
    </row>
    <row r="25" spans="1:7" ht="32.25" customHeight="1">
      <c r="A25" s="281" t="s">
        <v>1204</v>
      </c>
      <c r="B25" s="282"/>
      <c r="C25" s="282"/>
      <c r="D25" s="282"/>
      <c r="E25" s="282"/>
      <c r="F25" s="282"/>
      <c r="G25" s="283"/>
    </row>
    <row r="26" spans="1:7" ht="15.75" customHeight="1">
      <c r="A26" s="284" t="s">
        <v>46</v>
      </c>
      <c r="B26" s="285"/>
      <c r="C26" s="286"/>
      <c r="D26" s="287" t="s">
        <v>33</v>
      </c>
      <c r="E26" s="287"/>
      <c r="F26" s="287"/>
      <c r="G26" s="71" t="s">
        <v>21</v>
      </c>
    </row>
    <row r="27" spans="1:7" ht="27" customHeight="1">
      <c r="A27" s="240">
        <f>+A3</f>
      </c>
      <c r="B27" s="241"/>
      <c r="C27" s="242"/>
      <c r="D27" s="241">
        <f>+D3</f>
      </c>
      <c r="E27" s="241"/>
      <c r="F27" s="255"/>
      <c r="G27" s="15"/>
    </row>
    <row r="28" spans="1:7" ht="17.25" customHeight="1">
      <c r="A28" s="256" t="s">
        <v>22</v>
      </c>
      <c r="B28" s="257"/>
      <c r="C28" s="257"/>
      <c r="D28" s="257"/>
      <c r="E28" s="257" t="s">
        <v>23</v>
      </c>
      <c r="F28" s="257"/>
      <c r="G28" s="258"/>
    </row>
    <row r="29" spans="1:7" ht="27" customHeight="1" thickBot="1">
      <c r="A29" s="245" t="e">
        <f>+A5</f>
        <v>#N/A</v>
      </c>
      <c r="B29" s="246"/>
      <c r="C29" s="246"/>
      <c r="D29" s="246"/>
      <c r="E29" s="246" t="e">
        <f>+E5</f>
        <v>#N/A</v>
      </c>
      <c r="F29" s="246"/>
      <c r="G29" s="247"/>
    </row>
    <row r="30" spans="1:7" ht="23.25" customHeight="1" thickBot="1" thickTop="1">
      <c r="A30" s="276" t="s">
        <v>29</v>
      </c>
      <c r="B30" s="277"/>
      <c r="C30" s="278" t="str">
        <f>+C7</f>
        <v>１年男子</v>
      </c>
      <c r="D30" s="279"/>
      <c r="E30" s="280"/>
      <c r="F30" s="38">
        <f>+F7</f>
      </c>
      <c r="G30" s="37" t="s">
        <v>129</v>
      </c>
    </row>
    <row r="31" spans="1:7" ht="25.5" customHeight="1" thickTop="1">
      <c r="A31" s="39" t="s">
        <v>24</v>
      </c>
      <c r="B31" s="40" t="s">
        <v>25</v>
      </c>
      <c r="C31" s="51" t="s">
        <v>52</v>
      </c>
      <c r="D31" s="264" t="s">
        <v>26</v>
      </c>
      <c r="E31" s="265"/>
      <c r="F31" s="268" t="s">
        <v>34</v>
      </c>
      <c r="G31" s="269"/>
    </row>
    <row r="32" spans="1:7" ht="41.25" customHeight="1">
      <c r="A32" s="64">
        <v>16</v>
      </c>
      <c r="B32" s="65">
        <f>IF('記入欄'!C36=0,"",'記入欄'!C36)</f>
      </c>
      <c r="C32" s="61">
        <f>IF('記入欄'!G36=0,"",'記入欄'!G36)</f>
      </c>
      <c r="D32" s="243">
        <f>IF('記入欄'!H36=0,"",'記入欄'!H36)</f>
      </c>
      <c r="E32" s="244"/>
      <c r="F32" s="248">
        <f>IF('記入欄'!J36=0,"",'記入欄'!J36)</f>
      </c>
      <c r="G32" s="249"/>
    </row>
    <row r="33" spans="1:7" ht="41.25" customHeight="1">
      <c r="A33" s="64">
        <v>17</v>
      </c>
      <c r="B33" s="65">
        <f>IF('記入欄'!C37=0,"",'記入欄'!C37)</f>
      </c>
      <c r="C33" s="61">
        <f>IF('記入欄'!G37=0,"",'記入欄'!G37)</f>
      </c>
      <c r="D33" s="243">
        <f>IF('記入欄'!H37=0,"",'記入欄'!H37)</f>
      </c>
      <c r="E33" s="244"/>
      <c r="F33" s="250">
        <f>IF('記入欄'!J37=0,"",'記入欄'!J37)</f>
      </c>
      <c r="G33" s="249"/>
    </row>
    <row r="34" spans="1:7" ht="41.25" customHeight="1">
      <c r="A34" s="64">
        <v>18</v>
      </c>
      <c r="B34" s="65">
        <f>IF('記入欄'!C38=0,"",'記入欄'!C38)</f>
      </c>
      <c r="C34" s="61">
        <f>IF('記入欄'!G38=0,"",'記入欄'!G38)</f>
      </c>
      <c r="D34" s="243">
        <f>IF('記入欄'!H38=0,"",'記入欄'!H38)</f>
      </c>
      <c r="E34" s="244"/>
      <c r="F34" s="248">
        <f>IF('記入欄'!J38=0,"",'記入欄'!J38)</f>
      </c>
      <c r="G34" s="249"/>
    </row>
    <row r="35" spans="1:7" ht="41.25" customHeight="1">
      <c r="A35" s="64">
        <v>19</v>
      </c>
      <c r="B35" s="65">
        <f>IF('記入欄'!C39=0,"",'記入欄'!C39)</f>
      </c>
      <c r="C35" s="61">
        <f>IF('記入欄'!G39=0,"",'記入欄'!G39)</f>
      </c>
      <c r="D35" s="243">
        <f>IF('記入欄'!H39=0,"",'記入欄'!H39)</f>
      </c>
      <c r="E35" s="244"/>
      <c r="F35" s="250">
        <f>IF('記入欄'!J39=0,"",'記入欄'!J39)</f>
      </c>
      <c r="G35" s="249"/>
    </row>
    <row r="36" spans="1:7" ht="41.25" customHeight="1">
      <c r="A36" s="64">
        <v>20</v>
      </c>
      <c r="B36" s="65">
        <f>IF('記入欄'!C40=0,"",'記入欄'!C40)</f>
      </c>
      <c r="C36" s="61">
        <f>IF('記入欄'!G40=0,"",'記入欄'!G40)</f>
      </c>
      <c r="D36" s="243">
        <f>IF('記入欄'!H40=0,"",'記入欄'!H40)</f>
      </c>
      <c r="E36" s="244"/>
      <c r="F36" s="248">
        <f>IF('記入欄'!J40=0,"",'記入欄'!J40)</f>
      </c>
      <c r="G36" s="249"/>
    </row>
    <row r="37" spans="1:7" ht="41.25" customHeight="1">
      <c r="A37" s="64">
        <v>21</v>
      </c>
      <c r="B37" s="65">
        <f>IF('記入欄'!C41=0,"",'記入欄'!C41)</f>
      </c>
      <c r="C37" s="61">
        <f>IF('記入欄'!G41=0,"",'記入欄'!G41)</f>
      </c>
      <c r="D37" s="243">
        <f>IF('記入欄'!H41=0,"",'記入欄'!H41)</f>
      </c>
      <c r="E37" s="244"/>
      <c r="F37" s="250">
        <f>IF('記入欄'!J41=0,"",'記入欄'!J41)</f>
      </c>
      <c r="G37" s="249"/>
    </row>
    <row r="38" spans="1:7" ht="41.25" customHeight="1">
      <c r="A38" s="64">
        <v>22</v>
      </c>
      <c r="B38" s="65">
        <f>IF('記入欄'!C42=0,"",'記入欄'!C42)</f>
      </c>
      <c r="C38" s="61">
        <f>IF('記入欄'!G42=0,"",'記入欄'!G42)</f>
      </c>
      <c r="D38" s="243">
        <f>IF('記入欄'!H42=0,"",'記入欄'!H42)</f>
      </c>
      <c r="E38" s="244"/>
      <c r="F38" s="248">
        <f>IF('記入欄'!J42=0,"",'記入欄'!J42)</f>
      </c>
      <c r="G38" s="249"/>
    </row>
    <row r="39" spans="1:7" ht="41.25" customHeight="1">
      <c r="A39" s="64">
        <v>23</v>
      </c>
      <c r="B39" s="65">
        <f>IF('記入欄'!C43=0,"",'記入欄'!C43)</f>
      </c>
      <c r="C39" s="61">
        <f>IF('記入欄'!G43=0,"",'記入欄'!G43)</f>
      </c>
      <c r="D39" s="243">
        <f>IF('記入欄'!H43=0,"",'記入欄'!H43)</f>
      </c>
      <c r="E39" s="244"/>
      <c r="F39" s="250">
        <f>IF('記入欄'!J43=0,"",'記入欄'!J43)</f>
      </c>
      <c r="G39" s="249"/>
    </row>
    <row r="40" spans="1:7" ht="41.25" customHeight="1">
      <c r="A40" s="64">
        <v>24</v>
      </c>
      <c r="B40" s="65">
        <f>IF('記入欄'!C44=0,"",'記入欄'!C44)</f>
      </c>
      <c r="C40" s="61">
        <f>IF('記入欄'!G44=0,"",'記入欄'!G44)</f>
      </c>
      <c r="D40" s="243">
        <f>IF('記入欄'!H44=0,"",'記入欄'!H44)</f>
      </c>
      <c r="E40" s="244"/>
      <c r="F40" s="248">
        <f>IF('記入欄'!J44=0,"",'記入欄'!J44)</f>
      </c>
      <c r="G40" s="249"/>
    </row>
    <row r="41" spans="1:7" ht="41.25" customHeight="1">
      <c r="A41" s="64">
        <v>25</v>
      </c>
      <c r="B41" s="65">
        <f>IF('記入欄'!C45=0,"",'記入欄'!C45)</f>
      </c>
      <c r="C41" s="61">
        <f>IF('記入欄'!G45=0,"",'記入欄'!G45)</f>
      </c>
      <c r="D41" s="243">
        <f>IF('記入欄'!H45=0,"",'記入欄'!H45)</f>
      </c>
      <c r="E41" s="244"/>
      <c r="F41" s="250">
        <f>IF('記入欄'!J45=0,"",'記入欄'!J45)</f>
      </c>
      <c r="G41" s="249"/>
    </row>
    <row r="42" spans="1:7" ht="41.25" customHeight="1">
      <c r="A42" s="64">
        <v>26</v>
      </c>
      <c r="B42" s="65">
        <f>IF('記入欄'!C46=0,"",'記入欄'!C46)</f>
      </c>
      <c r="C42" s="61">
        <f>IF('記入欄'!G46=0,"",'記入欄'!G46)</f>
      </c>
      <c r="D42" s="243">
        <f>IF('記入欄'!H46=0,"",'記入欄'!H46)</f>
      </c>
      <c r="E42" s="244"/>
      <c r="F42" s="248">
        <f>IF('記入欄'!J46=0,"",'記入欄'!J46)</f>
      </c>
      <c r="G42" s="249"/>
    </row>
    <row r="43" spans="1:7" ht="41.25" customHeight="1">
      <c r="A43" s="64">
        <v>27</v>
      </c>
      <c r="B43" s="65">
        <f>IF('記入欄'!C47=0,"",'記入欄'!C47)</f>
      </c>
      <c r="C43" s="61">
        <f>IF('記入欄'!G47=0,"",'記入欄'!G47)</f>
      </c>
      <c r="D43" s="243">
        <f>IF('記入欄'!H47=0,"",'記入欄'!H47)</f>
      </c>
      <c r="E43" s="244"/>
      <c r="F43" s="250">
        <f>IF('記入欄'!J47=0,"",'記入欄'!J47)</f>
      </c>
      <c r="G43" s="249"/>
    </row>
    <row r="44" spans="1:7" ht="41.25" customHeight="1">
      <c r="A44" s="66">
        <v>28</v>
      </c>
      <c r="B44" s="67">
        <f>IF('記入欄'!C48=0,"",'記入欄'!C48)</f>
      </c>
      <c r="C44" s="62">
        <f>IF('記入欄'!G48=0,"",'記入欄'!G48)</f>
      </c>
      <c r="D44" s="274">
        <f>IF('記入欄'!H48=0,"",'記入欄'!H48)</f>
      </c>
      <c r="E44" s="275"/>
      <c r="F44" s="270">
        <f>IF('記入欄'!J48=0,"",'記入欄'!J48)</f>
      </c>
      <c r="G44" s="271"/>
    </row>
    <row r="45" spans="1:7" ht="41.25" customHeight="1">
      <c r="A45" s="39">
        <v>29</v>
      </c>
      <c r="B45" s="69">
        <f>IF('記入欄'!C49=0,"",'記入欄'!C49)</f>
      </c>
      <c r="C45" s="70">
        <f>IF('記入欄'!G49=0,"",'記入欄'!G49)</f>
      </c>
      <c r="D45" s="290">
        <f>IF('記入欄'!H49=0,"",'記入欄'!H49)</f>
      </c>
      <c r="E45" s="291"/>
      <c r="F45" s="292">
        <f>IF('記入欄'!J49=0,"",'記入欄'!J49)</f>
      </c>
      <c r="G45" s="293"/>
    </row>
    <row r="46" spans="1:7" ht="41.25" customHeight="1">
      <c r="A46" s="39">
        <v>30</v>
      </c>
      <c r="B46" s="69">
        <f>IF('記入欄'!C50=0,"",'記入欄'!C50)</f>
      </c>
      <c r="C46" s="70">
        <f>IF('記入欄'!G50=0,"",'記入欄'!G50)</f>
      </c>
      <c r="D46" s="290">
        <f>IF('記入欄'!H50=0,"",'記入欄'!H50)</f>
      </c>
      <c r="E46" s="291"/>
      <c r="F46" s="292">
        <f>IF('記入欄'!J50=0,"",'記入欄'!J50)</f>
      </c>
      <c r="G46" s="293"/>
    </row>
    <row r="47" spans="1:7" ht="36.75" customHeight="1">
      <c r="A47" s="288" t="s">
        <v>130</v>
      </c>
      <c r="B47" s="289"/>
      <c r="C47" s="289"/>
      <c r="D47" s="289"/>
      <c r="E47" s="289"/>
      <c r="F47" s="289"/>
      <c r="G47" s="289"/>
    </row>
  </sheetData>
  <sheetProtection password="CC41" sheet="1"/>
  <mergeCells count="90">
    <mergeCell ref="D46:E46"/>
    <mergeCell ref="F46:G46"/>
    <mergeCell ref="D22:E22"/>
    <mergeCell ref="F22:G22"/>
    <mergeCell ref="D23:E23"/>
    <mergeCell ref="F23:G23"/>
    <mergeCell ref="F43:G43"/>
    <mergeCell ref="F40:G40"/>
    <mergeCell ref="F41:G41"/>
    <mergeCell ref="F36:G36"/>
    <mergeCell ref="A6:B6"/>
    <mergeCell ref="C6:G6"/>
    <mergeCell ref="D33:E33"/>
    <mergeCell ref="F33:G33"/>
    <mergeCell ref="F31:G31"/>
    <mergeCell ref="F20:G20"/>
    <mergeCell ref="D21:E21"/>
    <mergeCell ref="F21:G21"/>
    <mergeCell ref="D16:E16"/>
    <mergeCell ref="D17:E17"/>
    <mergeCell ref="A47:G47"/>
    <mergeCell ref="D34:E34"/>
    <mergeCell ref="F34:G34"/>
    <mergeCell ref="D45:E45"/>
    <mergeCell ref="F45:G45"/>
    <mergeCell ref="D37:E37"/>
    <mergeCell ref="F37:G37"/>
    <mergeCell ref="D36:E36"/>
    <mergeCell ref="D43:E43"/>
    <mergeCell ref="D39:E39"/>
    <mergeCell ref="E29:G29"/>
    <mergeCell ref="D20:E20"/>
    <mergeCell ref="D32:E32"/>
    <mergeCell ref="F32:G32"/>
    <mergeCell ref="D31:E31"/>
    <mergeCell ref="A30:B30"/>
    <mergeCell ref="C30:E30"/>
    <mergeCell ref="D27:F27"/>
    <mergeCell ref="A28:D28"/>
    <mergeCell ref="E28:G28"/>
    <mergeCell ref="A29:D29"/>
    <mergeCell ref="A7:B7"/>
    <mergeCell ref="C7:E7"/>
    <mergeCell ref="A25:G25"/>
    <mergeCell ref="A26:C26"/>
    <mergeCell ref="D26:F26"/>
    <mergeCell ref="A27:C27"/>
    <mergeCell ref="F16:G16"/>
    <mergeCell ref="F17:G17"/>
    <mergeCell ref="D19:E19"/>
    <mergeCell ref="F19:G19"/>
    <mergeCell ref="F44:G44"/>
    <mergeCell ref="A24:G24"/>
    <mergeCell ref="F42:G42"/>
    <mergeCell ref="F38:G38"/>
    <mergeCell ref="F39:G39"/>
    <mergeCell ref="D38:E38"/>
    <mergeCell ref="D42:E42"/>
    <mergeCell ref="D44:E44"/>
    <mergeCell ref="D35:E35"/>
    <mergeCell ref="D12:E12"/>
    <mergeCell ref="D13:E13"/>
    <mergeCell ref="D41:E41"/>
    <mergeCell ref="F14:G14"/>
    <mergeCell ref="F15:G15"/>
    <mergeCell ref="D14:E14"/>
    <mergeCell ref="D15:E15"/>
    <mergeCell ref="F18:G18"/>
    <mergeCell ref="F35:G35"/>
    <mergeCell ref="D18:E18"/>
    <mergeCell ref="A1:G1"/>
    <mergeCell ref="D2:F2"/>
    <mergeCell ref="D3:F3"/>
    <mergeCell ref="A4:D4"/>
    <mergeCell ref="E4:G4"/>
    <mergeCell ref="F9:G9"/>
    <mergeCell ref="A2:C2"/>
    <mergeCell ref="D8:E8"/>
    <mergeCell ref="D9:E9"/>
    <mergeCell ref="F8:G8"/>
    <mergeCell ref="A3:C3"/>
    <mergeCell ref="D10:E10"/>
    <mergeCell ref="A5:D5"/>
    <mergeCell ref="E5:G5"/>
    <mergeCell ref="F10:G10"/>
    <mergeCell ref="D40:E40"/>
    <mergeCell ref="F11:G11"/>
    <mergeCell ref="D11:E11"/>
    <mergeCell ref="F12:G12"/>
    <mergeCell ref="F13:G13"/>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51" t="s">
        <v>2327</v>
      </c>
      <c r="B1" s="252"/>
      <c r="C1" s="252"/>
      <c r="D1" s="252"/>
      <c r="E1" s="252"/>
      <c r="F1" s="252"/>
      <c r="G1" s="253"/>
    </row>
    <row r="2" spans="1:7" ht="15.75" customHeight="1">
      <c r="A2" s="261" t="s">
        <v>46</v>
      </c>
      <c r="B2" s="262"/>
      <c r="C2" s="263"/>
      <c r="D2" s="254" t="s">
        <v>33</v>
      </c>
      <c r="E2" s="254"/>
      <c r="F2" s="254"/>
      <c r="G2" s="20" t="s">
        <v>21</v>
      </c>
    </row>
    <row r="3" spans="1:7" ht="27" customHeight="1">
      <c r="A3" s="240">
        <f>IF('記入欄'!C3=0,"",'記入欄'!C3)</f>
      </c>
      <c r="B3" s="241"/>
      <c r="C3" s="242"/>
      <c r="D3" s="241">
        <f>IF('記入欄'!C6=0,"",'記入欄'!C6)</f>
      </c>
      <c r="E3" s="241"/>
      <c r="F3" s="255"/>
      <c r="G3" s="15"/>
    </row>
    <row r="4" spans="1:7" ht="17.25" customHeight="1">
      <c r="A4" s="256" t="s">
        <v>22</v>
      </c>
      <c r="B4" s="257"/>
      <c r="C4" s="257"/>
      <c r="D4" s="257"/>
      <c r="E4" s="257" t="s">
        <v>23</v>
      </c>
      <c r="F4" s="257"/>
      <c r="G4" s="258"/>
    </row>
    <row r="5" spans="1:7" ht="27" customHeight="1">
      <c r="A5" s="245" t="e">
        <f>IF('記入欄'!C4=0,"",'記入欄'!C4)</f>
        <v>#N/A</v>
      </c>
      <c r="B5" s="246"/>
      <c r="C5" s="246"/>
      <c r="D5" s="246"/>
      <c r="E5" s="246" t="e">
        <f>+'記入欄'!C5</f>
        <v>#N/A</v>
      </c>
      <c r="F5" s="246"/>
      <c r="G5" s="247"/>
    </row>
    <row r="6" spans="1:7" ht="27" customHeight="1" thickBot="1">
      <c r="A6" s="294" t="s">
        <v>1200</v>
      </c>
      <c r="B6" s="295"/>
      <c r="C6" s="296" t="str">
        <f>IF('記入欄'!F10="○","完了しました。",'記入欄'!I11&amp;"　に行います。")</f>
        <v>　に行います。</v>
      </c>
      <c r="D6" s="296"/>
      <c r="E6" s="296"/>
      <c r="F6" s="296"/>
      <c r="G6" s="297"/>
    </row>
    <row r="7" spans="1:7" ht="23.25" customHeight="1" thickBot="1" thickTop="1">
      <c r="A7" s="276" t="s">
        <v>29</v>
      </c>
      <c r="B7" s="277"/>
      <c r="C7" s="278" t="s">
        <v>58</v>
      </c>
      <c r="D7" s="279"/>
      <c r="E7" s="280"/>
      <c r="F7" s="38">
        <f>IF('記入欄'!F7=0,"",'記入欄'!F7)</f>
      </c>
      <c r="G7" s="37" t="s">
        <v>129</v>
      </c>
    </row>
    <row r="8" spans="1:7" ht="25.5" customHeight="1" thickTop="1">
      <c r="A8" s="39" t="s">
        <v>24</v>
      </c>
      <c r="B8" s="40" t="s">
        <v>25</v>
      </c>
      <c r="C8" s="42" t="s">
        <v>52</v>
      </c>
      <c r="D8" s="264" t="s">
        <v>26</v>
      </c>
      <c r="E8" s="265"/>
      <c r="F8" s="268" t="s">
        <v>34</v>
      </c>
      <c r="G8" s="269"/>
    </row>
    <row r="9" spans="1:7" ht="42" customHeight="1">
      <c r="A9" s="56">
        <v>1</v>
      </c>
      <c r="B9" s="57">
        <f>IF('記入欄'!N21=0,"",'記入欄'!N21)</f>
      </c>
      <c r="C9" s="58">
        <f>IF('記入欄'!P21=0,"",'記入欄'!P21)</f>
      </c>
      <c r="D9" s="266">
        <f>IF('記入欄'!Q21=0,"",'記入欄'!Q21)</f>
      </c>
      <c r="E9" s="267"/>
      <c r="F9" s="298">
        <f>IF('記入欄'!R21=0,"",'記入欄'!R21)</f>
      </c>
      <c r="G9" s="299"/>
    </row>
    <row r="10" spans="1:7" ht="42" customHeight="1">
      <c r="A10" s="59">
        <v>2</v>
      </c>
      <c r="B10" s="60">
        <f>IF('記入欄'!N22=0,"",'記入欄'!N22)</f>
      </c>
      <c r="C10" s="61">
        <f>IF('記入欄'!P22=0,"",'記入欄'!P22)</f>
      </c>
      <c r="D10" s="243">
        <f>IF('記入欄'!Q22=0,"",'記入欄'!Q22)</f>
      </c>
      <c r="E10" s="244"/>
      <c r="F10" s="248">
        <f>IF('記入欄'!R22=0,"",'記入欄'!R22)</f>
      </c>
      <c r="G10" s="249"/>
    </row>
    <row r="11" spans="1:7" ht="42" customHeight="1">
      <c r="A11" s="59">
        <v>3</v>
      </c>
      <c r="B11" s="60">
        <f>IF('記入欄'!N23=0,"",'記入欄'!N23)</f>
      </c>
      <c r="C11" s="61">
        <f>IF('記入欄'!P23=0,"",'記入欄'!P23)</f>
      </c>
      <c r="D11" s="243">
        <f>IF('記入欄'!Q23=0,"",'記入欄'!Q23)</f>
      </c>
      <c r="E11" s="244"/>
      <c r="F11" s="250">
        <f>IF('記入欄'!R23=0,"",'記入欄'!R23)</f>
      </c>
      <c r="G11" s="249"/>
    </row>
    <row r="12" spans="1:7" ht="42" customHeight="1">
      <c r="A12" s="59">
        <v>4</v>
      </c>
      <c r="B12" s="60">
        <f>IF('記入欄'!N24=0,"",'記入欄'!N24)</f>
      </c>
      <c r="C12" s="61">
        <f>IF('記入欄'!P24=0,"",'記入欄'!P24)</f>
      </c>
      <c r="D12" s="243">
        <f>IF('記入欄'!Q24=0,"",'記入欄'!Q24)</f>
      </c>
      <c r="E12" s="244"/>
      <c r="F12" s="248">
        <f>IF('記入欄'!R24=0,"",'記入欄'!R24)</f>
      </c>
      <c r="G12" s="249"/>
    </row>
    <row r="13" spans="1:7" ht="42" customHeight="1">
      <c r="A13" s="59">
        <v>5</v>
      </c>
      <c r="B13" s="60">
        <f>IF('記入欄'!N25=0,"",'記入欄'!N25)</f>
      </c>
      <c r="C13" s="61">
        <f>IF('記入欄'!P25=0,"",'記入欄'!P25)</f>
      </c>
      <c r="D13" s="243">
        <f>IF('記入欄'!Q25=0,"",'記入欄'!Q25)</f>
      </c>
      <c r="E13" s="244"/>
      <c r="F13" s="250">
        <f>IF('記入欄'!R25=0,"",'記入欄'!R25)</f>
      </c>
      <c r="G13" s="249"/>
    </row>
    <row r="14" spans="1:7" ht="42" customHeight="1">
      <c r="A14" s="59">
        <v>6</v>
      </c>
      <c r="B14" s="60">
        <f>IF('記入欄'!N26=0,"",'記入欄'!N26)</f>
      </c>
      <c r="C14" s="61">
        <f>IF('記入欄'!P26=0,"",'記入欄'!P26)</f>
      </c>
      <c r="D14" s="243">
        <f>IF('記入欄'!Q26=0,"",'記入欄'!Q26)</f>
      </c>
      <c r="E14" s="244"/>
      <c r="F14" s="248">
        <f>IF('記入欄'!R26=0,"",'記入欄'!R26)</f>
      </c>
      <c r="G14" s="249"/>
    </row>
    <row r="15" spans="1:7" ht="42" customHeight="1">
      <c r="A15" s="59">
        <v>7</v>
      </c>
      <c r="B15" s="60">
        <f>IF('記入欄'!N27=0,"",'記入欄'!N27)</f>
      </c>
      <c r="C15" s="61">
        <f>IF('記入欄'!P27=0,"",'記入欄'!P27)</f>
      </c>
      <c r="D15" s="243">
        <f>IF('記入欄'!Q27=0,"",'記入欄'!Q27)</f>
      </c>
      <c r="E15" s="244"/>
      <c r="F15" s="250">
        <f>IF('記入欄'!R27=0,"",'記入欄'!R27)</f>
      </c>
      <c r="G15" s="249"/>
    </row>
    <row r="16" spans="1:7" ht="42" customHeight="1">
      <c r="A16" s="59">
        <v>8</v>
      </c>
      <c r="B16" s="60">
        <f>IF('記入欄'!N28=0,"",'記入欄'!N28)</f>
      </c>
      <c r="C16" s="61">
        <f>IF('記入欄'!P28=0,"",'記入欄'!P28)</f>
      </c>
      <c r="D16" s="243">
        <f>IF('記入欄'!Q28=0,"",'記入欄'!Q28)</f>
      </c>
      <c r="E16" s="244"/>
      <c r="F16" s="248">
        <f>IF('記入欄'!R28=0,"",'記入欄'!R28)</f>
      </c>
      <c r="G16" s="249"/>
    </row>
    <row r="17" spans="1:7" ht="42" customHeight="1">
      <c r="A17" s="59">
        <v>9</v>
      </c>
      <c r="B17" s="60">
        <f>IF('記入欄'!N29=0,"",'記入欄'!N29)</f>
      </c>
      <c r="C17" s="61">
        <f>IF('記入欄'!P29=0,"",'記入欄'!P29)</f>
      </c>
      <c r="D17" s="243">
        <f>IF('記入欄'!Q29=0,"",'記入欄'!Q29)</f>
      </c>
      <c r="E17" s="244"/>
      <c r="F17" s="250">
        <f>IF('記入欄'!R29=0,"",'記入欄'!R29)</f>
      </c>
      <c r="G17" s="249"/>
    </row>
    <row r="18" spans="1:7" ht="42" customHeight="1">
      <c r="A18" s="59">
        <v>10</v>
      </c>
      <c r="B18" s="60">
        <f>IF('記入欄'!N30=0,"",'記入欄'!N30)</f>
      </c>
      <c r="C18" s="61">
        <f>IF('記入欄'!P30=0,"",'記入欄'!P30)</f>
      </c>
      <c r="D18" s="243">
        <f>IF('記入欄'!Q30=0,"",'記入欄'!Q30)</f>
      </c>
      <c r="E18" s="244"/>
      <c r="F18" s="248">
        <f>IF('記入欄'!R30=0,"",'記入欄'!R30)</f>
      </c>
      <c r="G18" s="249"/>
    </row>
    <row r="19" spans="1:7" ht="42" customHeight="1">
      <c r="A19" s="59">
        <v>11</v>
      </c>
      <c r="B19" s="60">
        <f>IF('記入欄'!N31=0,"",'記入欄'!N31)</f>
      </c>
      <c r="C19" s="61">
        <f>IF('記入欄'!P31=0,"",'記入欄'!P31)</f>
      </c>
      <c r="D19" s="243">
        <f>IF('記入欄'!Q31=0,"",'記入欄'!Q31)</f>
      </c>
      <c r="E19" s="244"/>
      <c r="F19" s="250">
        <f>IF('記入欄'!R31=0,"",'記入欄'!R31)</f>
      </c>
      <c r="G19" s="249"/>
    </row>
    <row r="20" spans="1:7" ht="42" customHeight="1">
      <c r="A20" s="59">
        <v>12</v>
      </c>
      <c r="B20" s="60">
        <f>IF('記入欄'!N32=0,"",'記入欄'!N32)</f>
      </c>
      <c r="C20" s="61">
        <f>IF('記入欄'!P32=0,"",'記入欄'!P32)</f>
      </c>
      <c r="D20" s="243">
        <f>IF('記入欄'!Q32=0,"",'記入欄'!Q32)</f>
      </c>
      <c r="E20" s="244"/>
      <c r="F20" s="248">
        <f>IF('記入欄'!R32=0,"",'記入欄'!R32)</f>
      </c>
      <c r="G20" s="249"/>
    </row>
    <row r="21" spans="1:7" ht="42" customHeight="1">
      <c r="A21" s="59">
        <v>13</v>
      </c>
      <c r="B21" s="60">
        <f>IF('記入欄'!N33=0,"",'記入欄'!N33)</f>
      </c>
      <c r="C21" s="61">
        <f>IF('記入欄'!P33=0,"",'記入欄'!P33)</f>
      </c>
      <c r="D21" s="243">
        <f>IF('記入欄'!Q33=0,"",'記入欄'!Q33)</f>
      </c>
      <c r="E21" s="244"/>
      <c r="F21" s="250">
        <f>IF('記入欄'!R33=0,"",'記入欄'!R33)</f>
      </c>
      <c r="G21" s="249"/>
    </row>
    <row r="22" spans="1:7" ht="42" customHeight="1">
      <c r="A22" s="59">
        <v>14</v>
      </c>
      <c r="B22" s="60">
        <f>IF('記入欄'!N34=0,"",'記入欄'!N34)</f>
      </c>
      <c r="C22" s="61">
        <f>IF('記入欄'!P34=0,"",'記入欄'!P34)</f>
      </c>
      <c r="D22" s="243">
        <f>IF('記入欄'!Q34=0,"",'記入欄'!Q34)</f>
      </c>
      <c r="E22" s="244"/>
      <c r="F22" s="248">
        <f>IF('記入欄'!R34=0,"",'記入欄'!R34)</f>
      </c>
      <c r="G22" s="249"/>
    </row>
    <row r="23" spans="1:7" ht="42" customHeight="1">
      <c r="A23" s="59">
        <v>15</v>
      </c>
      <c r="B23" s="60">
        <f>IF('記入欄'!N35=0,"",'記入欄'!N35)</f>
      </c>
      <c r="C23" s="61">
        <f>IF('記入欄'!P35=0,"",'記入欄'!P35)</f>
      </c>
      <c r="D23" s="243">
        <f>IF('記入欄'!Q35=0,"",'記入欄'!Q35)</f>
      </c>
      <c r="E23" s="244"/>
      <c r="F23" s="250">
        <f>IF('記入欄'!R35=0,"",'記入欄'!R35)</f>
      </c>
      <c r="G23" s="249"/>
    </row>
    <row r="24" spans="1:7" ht="23.25" customHeight="1">
      <c r="A24" s="272" t="s">
        <v>1201</v>
      </c>
      <c r="B24" s="273"/>
      <c r="C24" s="273"/>
      <c r="D24" s="273"/>
      <c r="E24" s="273"/>
      <c r="F24" s="273"/>
      <c r="G24" s="273"/>
    </row>
    <row r="25" spans="1:7" ht="32.25" customHeight="1">
      <c r="A25" s="251" t="s">
        <v>1204</v>
      </c>
      <c r="B25" s="252"/>
      <c r="C25" s="252"/>
      <c r="D25" s="252"/>
      <c r="E25" s="252"/>
      <c r="F25" s="252"/>
      <c r="G25" s="253"/>
    </row>
    <row r="26" spans="1:7" ht="15.75" customHeight="1">
      <c r="A26" s="261" t="s">
        <v>46</v>
      </c>
      <c r="B26" s="262"/>
      <c r="C26" s="263"/>
      <c r="D26" s="254" t="s">
        <v>33</v>
      </c>
      <c r="E26" s="254"/>
      <c r="F26" s="254"/>
      <c r="G26" s="20" t="s">
        <v>21</v>
      </c>
    </row>
    <row r="27" spans="1:7" ht="27" customHeight="1">
      <c r="A27" s="240">
        <f>+A3</f>
      </c>
      <c r="B27" s="241"/>
      <c r="C27" s="242"/>
      <c r="D27" s="241">
        <f>+D3</f>
      </c>
      <c r="E27" s="241"/>
      <c r="F27" s="255"/>
      <c r="G27" s="15"/>
    </row>
    <row r="28" spans="1:7" ht="17.25" customHeight="1">
      <c r="A28" s="256" t="s">
        <v>22</v>
      </c>
      <c r="B28" s="257"/>
      <c r="C28" s="257"/>
      <c r="D28" s="257"/>
      <c r="E28" s="257" t="s">
        <v>23</v>
      </c>
      <c r="F28" s="257"/>
      <c r="G28" s="258"/>
    </row>
    <row r="29" spans="1:7" ht="27" customHeight="1" thickBot="1">
      <c r="A29" s="245" t="e">
        <f>+A5</f>
        <v>#N/A</v>
      </c>
      <c r="B29" s="246"/>
      <c r="C29" s="246"/>
      <c r="D29" s="246"/>
      <c r="E29" s="246" t="e">
        <f>+E5</f>
        <v>#N/A</v>
      </c>
      <c r="F29" s="246"/>
      <c r="G29" s="247"/>
    </row>
    <row r="30" spans="1:7" ht="23.25" customHeight="1" thickBot="1" thickTop="1">
      <c r="A30" s="276" t="s">
        <v>29</v>
      </c>
      <c r="B30" s="277"/>
      <c r="C30" s="278" t="str">
        <f>+C7</f>
        <v>２年男子</v>
      </c>
      <c r="D30" s="279"/>
      <c r="E30" s="280"/>
      <c r="F30" s="38">
        <f>+F7</f>
      </c>
      <c r="G30" s="37" t="s">
        <v>129</v>
      </c>
    </row>
    <row r="31" spans="1:7" ht="25.5" customHeight="1" thickTop="1">
      <c r="A31" s="39" t="s">
        <v>24</v>
      </c>
      <c r="B31" s="40" t="s">
        <v>25</v>
      </c>
      <c r="C31" s="51" t="s">
        <v>52</v>
      </c>
      <c r="D31" s="264" t="s">
        <v>26</v>
      </c>
      <c r="E31" s="265"/>
      <c r="F31" s="268" t="s">
        <v>34</v>
      </c>
      <c r="G31" s="269"/>
    </row>
    <row r="32" spans="1:7" ht="41.25" customHeight="1">
      <c r="A32" s="59">
        <v>16</v>
      </c>
      <c r="B32" s="60">
        <f>IF('記入欄'!N36=0,"",'記入欄'!N36)</f>
      </c>
      <c r="C32" s="61">
        <f>IF('記入欄'!P36=0,"",'記入欄'!P36)</f>
      </c>
      <c r="D32" s="243">
        <f>IF('記入欄'!Q36=0,"",'記入欄'!Q36)</f>
      </c>
      <c r="E32" s="244"/>
      <c r="F32" s="248">
        <f>IF('記入欄'!R36=0,"",'記入欄'!R36)</f>
      </c>
      <c r="G32" s="249"/>
    </row>
    <row r="33" spans="1:7" ht="41.25" customHeight="1">
      <c r="A33" s="59">
        <v>17</v>
      </c>
      <c r="B33" s="60">
        <f>IF('記入欄'!N37=0,"",'記入欄'!N37)</f>
      </c>
      <c r="C33" s="61">
        <f>IF('記入欄'!P37=0,"",'記入欄'!P37)</f>
      </c>
      <c r="D33" s="243">
        <f>IF('記入欄'!Q37=0,"",'記入欄'!Q37)</f>
      </c>
      <c r="E33" s="244"/>
      <c r="F33" s="250">
        <f>IF('記入欄'!R37=0,"",'記入欄'!R37)</f>
      </c>
      <c r="G33" s="249"/>
    </row>
    <row r="34" spans="1:7" ht="41.25" customHeight="1">
      <c r="A34" s="59">
        <v>18</v>
      </c>
      <c r="B34" s="60">
        <f>IF('記入欄'!N38=0,"",'記入欄'!N38)</f>
      </c>
      <c r="C34" s="61">
        <f>IF('記入欄'!P38=0,"",'記入欄'!P38)</f>
      </c>
      <c r="D34" s="243">
        <f>IF('記入欄'!Q38=0,"",'記入欄'!Q38)</f>
      </c>
      <c r="E34" s="244"/>
      <c r="F34" s="248">
        <f>IF('記入欄'!R38=0,"",'記入欄'!R38)</f>
      </c>
      <c r="G34" s="249"/>
    </row>
    <row r="35" spans="1:7" ht="41.25" customHeight="1">
      <c r="A35" s="59">
        <v>19</v>
      </c>
      <c r="B35" s="60">
        <f>IF('記入欄'!N39=0,"",'記入欄'!N39)</f>
      </c>
      <c r="C35" s="61">
        <f>IF('記入欄'!P39=0,"",'記入欄'!P39)</f>
      </c>
      <c r="D35" s="243">
        <f>IF('記入欄'!Q39=0,"",'記入欄'!Q39)</f>
      </c>
      <c r="E35" s="244"/>
      <c r="F35" s="250">
        <f>IF('記入欄'!R39=0,"",'記入欄'!R39)</f>
      </c>
      <c r="G35" s="249"/>
    </row>
    <row r="36" spans="1:7" ht="41.25" customHeight="1">
      <c r="A36" s="59">
        <v>20</v>
      </c>
      <c r="B36" s="60">
        <f>IF('記入欄'!N40=0,"",'記入欄'!N40)</f>
      </c>
      <c r="C36" s="61">
        <f>IF('記入欄'!P40=0,"",'記入欄'!P40)</f>
      </c>
      <c r="D36" s="243">
        <f>IF('記入欄'!Q40=0,"",'記入欄'!Q40)</f>
      </c>
      <c r="E36" s="244"/>
      <c r="F36" s="248">
        <f>IF('記入欄'!R40=0,"",'記入欄'!R40)</f>
      </c>
      <c r="G36" s="249"/>
    </row>
    <row r="37" spans="1:7" ht="41.25" customHeight="1">
      <c r="A37" s="59">
        <v>21</v>
      </c>
      <c r="B37" s="60">
        <f>IF('記入欄'!N41=0,"",'記入欄'!N41)</f>
      </c>
      <c r="C37" s="61">
        <f>IF('記入欄'!P41=0,"",'記入欄'!P41)</f>
      </c>
      <c r="D37" s="243">
        <f>IF('記入欄'!Q41=0,"",'記入欄'!Q41)</f>
      </c>
      <c r="E37" s="244"/>
      <c r="F37" s="250">
        <f>IF('記入欄'!R41=0,"",'記入欄'!R41)</f>
      </c>
      <c r="G37" s="249"/>
    </row>
    <row r="38" spans="1:7" ht="41.25" customHeight="1">
      <c r="A38" s="59">
        <v>22</v>
      </c>
      <c r="B38" s="60">
        <f>IF('記入欄'!N42=0,"",'記入欄'!N42)</f>
      </c>
      <c r="C38" s="61">
        <f>IF('記入欄'!P42=0,"",'記入欄'!P42)</f>
      </c>
      <c r="D38" s="243">
        <f>IF('記入欄'!Q42=0,"",'記入欄'!Q42)</f>
      </c>
      <c r="E38" s="244"/>
      <c r="F38" s="248">
        <f>IF('記入欄'!R42=0,"",'記入欄'!R42)</f>
      </c>
      <c r="G38" s="249"/>
    </row>
    <row r="39" spans="1:7" ht="41.25" customHeight="1">
      <c r="A39" s="59">
        <v>23</v>
      </c>
      <c r="B39" s="60">
        <f>IF('記入欄'!N43=0,"",'記入欄'!N43)</f>
      </c>
      <c r="C39" s="61">
        <f>IF('記入欄'!P43=0,"",'記入欄'!P43)</f>
      </c>
      <c r="D39" s="243">
        <f>IF('記入欄'!Q43=0,"",'記入欄'!Q43)</f>
      </c>
      <c r="E39" s="244"/>
      <c r="F39" s="250">
        <f>IF('記入欄'!R43=0,"",'記入欄'!R43)</f>
      </c>
      <c r="G39" s="249"/>
    </row>
    <row r="40" spans="1:7" ht="41.25" customHeight="1">
      <c r="A40" s="59">
        <v>24</v>
      </c>
      <c r="B40" s="60">
        <f>IF('記入欄'!N44=0,"",'記入欄'!N44)</f>
      </c>
      <c r="C40" s="61">
        <f>IF('記入欄'!P44=0,"",'記入欄'!P44)</f>
      </c>
      <c r="D40" s="243">
        <f>IF('記入欄'!Q44=0,"",'記入欄'!Q44)</f>
      </c>
      <c r="E40" s="244"/>
      <c r="F40" s="248">
        <f>IF('記入欄'!R44=0,"",'記入欄'!R44)</f>
      </c>
      <c r="G40" s="249"/>
    </row>
    <row r="41" spans="1:7" ht="41.25" customHeight="1">
      <c r="A41" s="59">
        <v>25</v>
      </c>
      <c r="B41" s="60">
        <f>IF('記入欄'!N45=0,"",'記入欄'!N45)</f>
      </c>
      <c r="C41" s="61">
        <f>IF('記入欄'!P45=0,"",'記入欄'!P45)</f>
      </c>
      <c r="D41" s="243">
        <f>IF('記入欄'!Q45=0,"",'記入欄'!Q45)</f>
      </c>
      <c r="E41" s="244"/>
      <c r="F41" s="250">
        <f>IF('記入欄'!R45=0,"",'記入欄'!R45)</f>
      </c>
      <c r="G41" s="249"/>
    </row>
    <row r="42" spans="1:7" ht="41.25" customHeight="1">
      <c r="A42" s="59">
        <v>26</v>
      </c>
      <c r="B42" s="60">
        <f>IF('記入欄'!N46=0,"",'記入欄'!N46)</f>
      </c>
      <c r="C42" s="61">
        <f>IF('記入欄'!P46=0,"",'記入欄'!P46)</f>
      </c>
      <c r="D42" s="243">
        <f>IF('記入欄'!Q46=0,"",'記入欄'!Q46)</f>
      </c>
      <c r="E42" s="244"/>
      <c r="F42" s="248">
        <f>IF('記入欄'!R46=0,"",'記入欄'!R46)</f>
      </c>
      <c r="G42" s="249"/>
    </row>
    <row r="43" spans="1:7" ht="41.25" customHeight="1">
      <c r="A43" s="59">
        <v>27</v>
      </c>
      <c r="B43" s="60">
        <f>IF('記入欄'!N47=0,"",'記入欄'!N47)</f>
      </c>
      <c r="C43" s="61">
        <f>IF('記入欄'!P47=0,"",'記入欄'!P47)</f>
      </c>
      <c r="D43" s="243">
        <f>IF('記入欄'!Q47=0,"",'記入欄'!Q47)</f>
      </c>
      <c r="E43" s="244"/>
      <c r="F43" s="250">
        <f>IF('記入欄'!R47=0,"",'記入欄'!R47)</f>
      </c>
      <c r="G43" s="249"/>
    </row>
    <row r="44" spans="1:7" ht="41.25" customHeight="1">
      <c r="A44" s="66">
        <v>28</v>
      </c>
      <c r="B44" s="67">
        <f>IF('記入欄'!N48=0,"",'記入欄'!N48)</f>
      </c>
      <c r="C44" s="62">
        <f>IF('記入欄'!P48=0,"",'記入欄'!P48)</f>
      </c>
      <c r="D44" s="274">
        <f>IF('記入欄'!Q48=0,"",'記入欄'!Q48)</f>
      </c>
      <c r="E44" s="275"/>
      <c r="F44" s="270">
        <f>IF('記入欄'!R48=0,"",'記入欄'!R48)</f>
      </c>
      <c r="G44" s="271"/>
    </row>
    <row r="45" spans="1:7" ht="41.25" customHeight="1">
      <c r="A45" s="39">
        <v>29</v>
      </c>
      <c r="B45" s="69">
        <f>IF('記入欄'!N49=0,"",'記入欄'!N49)</f>
      </c>
      <c r="C45" s="70">
        <f>IF('記入欄'!P49=0,"",'記入欄'!P49)</f>
      </c>
      <c r="D45" s="290">
        <f>IF('記入欄'!Q49=0,"",'記入欄'!Q49)</f>
      </c>
      <c r="E45" s="291"/>
      <c r="F45" s="292">
        <f>IF('記入欄'!R49=0,"",'記入欄'!R49)</f>
      </c>
      <c r="G45" s="293"/>
    </row>
    <row r="46" spans="1:7" ht="41.25" customHeight="1">
      <c r="A46" s="39">
        <v>30</v>
      </c>
      <c r="B46" s="69">
        <f>IF('記入欄'!N50=0,"",'記入欄'!N50)</f>
      </c>
      <c r="C46" s="70">
        <f>IF('記入欄'!P50=0,"",'記入欄'!P50)</f>
      </c>
      <c r="D46" s="290">
        <f>IF('記入欄'!Q50=0,"",'記入欄'!Q50)</f>
      </c>
      <c r="E46" s="291"/>
      <c r="F46" s="292">
        <f>IF('記入欄'!R50=0,"",'記入欄'!R50)</f>
      </c>
      <c r="G46" s="293"/>
    </row>
    <row r="47" spans="1:7" ht="36.75" customHeight="1">
      <c r="A47" s="288" t="s">
        <v>130</v>
      </c>
      <c r="B47" s="289"/>
      <c r="C47" s="289"/>
      <c r="D47" s="289"/>
      <c r="E47" s="289"/>
      <c r="F47" s="289"/>
      <c r="G47" s="289"/>
    </row>
  </sheetData>
  <sheetProtection password="CC41" sheet="1"/>
  <mergeCells count="90">
    <mergeCell ref="A47:G47"/>
    <mergeCell ref="D44:E44"/>
    <mergeCell ref="F44:G44"/>
    <mergeCell ref="A24:G2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1:E21"/>
    <mergeCell ref="F21:G21"/>
    <mergeCell ref="D22:E22"/>
    <mergeCell ref="F22:G22"/>
    <mergeCell ref="D23:E23"/>
    <mergeCell ref="F23:G23"/>
    <mergeCell ref="D18:E18"/>
    <mergeCell ref="F18:G18"/>
    <mergeCell ref="D19:E19"/>
    <mergeCell ref="F19:G19"/>
    <mergeCell ref="D20:E20"/>
    <mergeCell ref="F20:G20"/>
    <mergeCell ref="D15:E15"/>
    <mergeCell ref="F15:G15"/>
    <mergeCell ref="D16:E16"/>
    <mergeCell ref="F16:G16"/>
    <mergeCell ref="D17:E17"/>
    <mergeCell ref="F17:G17"/>
    <mergeCell ref="D12:E12"/>
    <mergeCell ref="F12:G12"/>
    <mergeCell ref="D13:E13"/>
    <mergeCell ref="F13:G13"/>
    <mergeCell ref="D14:E14"/>
    <mergeCell ref="F14:G14"/>
    <mergeCell ref="D9:E9"/>
    <mergeCell ref="F9:G9"/>
    <mergeCell ref="D10:E10"/>
    <mergeCell ref="F10:G10"/>
    <mergeCell ref="D11:E11"/>
    <mergeCell ref="F11:G11"/>
    <mergeCell ref="A5:D5"/>
    <mergeCell ref="E5:G5"/>
    <mergeCell ref="A7:B7"/>
    <mergeCell ref="C7:E7"/>
    <mergeCell ref="D8:E8"/>
    <mergeCell ref="F8:G8"/>
    <mergeCell ref="A6:B6"/>
    <mergeCell ref="C6:G6"/>
    <mergeCell ref="A1:G1"/>
    <mergeCell ref="A2:C2"/>
    <mergeCell ref="D2:F2"/>
    <mergeCell ref="A3:C3"/>
    <mergeCell ref="D3:F3"/>
    <mergeCell ref="A4:D4"/>
    <mergeCell ref="E4:G4"/>
    <mergeCell ref="A25:G25"/>
    <mergeCell ref="A26:C26"/>
    <mergeCell ref="D26:F26"/>
    <mergeCell ref="A27:C27"/>
    <mergeCell ref="D27:F27"/>
    <mergeCell ref="A28:D28"/>
    <mergeCell ref="E28:G28"/>
    <mergeCell ref="A29:D29"/>
    <mergeCell ref="E29:G29"/>
    <mergeCell ref="A30:B30"/>
    <mergeCell ref="C30:E30"/>
    <mergeCell ref="D31:E31"/>
    <mergeCell ref="F31:G3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51" t="s">
        <v>2327</v>
      </c>
      <c r="B1" s="252"/>
      <c r="C1" s="252"/>
      <c r="D1" s="252"/>
      <c r="E1" s="252"/>
      <c r="F1" s="252"/>
      <c r="G1" s="253"/>
    </row>
    <row r="2" spans="1:7" ht="15.75" customHeight="1">
      <c r="A2" s="261" t="s">
        <v>46</v>
      </c>
      <c r="B2" s="262"/>
      <c r="C2" s="263"/>
      <c r="D2" s="254" t="s">
        <v>33</v>
      </c>
      <c r="E2" s="254"/>
      <c r="F2" s="254"/>
      <c r="G2" s="20" t="s">
        <v>21</v>
      </c>
    </row>
    <row r="3" spans="1:7" ht="27" customHeight="1">
      <c r="A3" s="240">
        <f>IF('記入欄'!C3=0,"",'記入欄'!C3)</f>
      </c>
      <c r="B3" s="241"/>
      <c r="C3" s="242"/>
      <c r="D3" s="241">
        <f>IF('記入欄'!C6=0,"",'記入欄'!C6)</f>
      </c>
      <c r="E3" s="241"/>
      <c r="F3" s="255"/>
      <c r="G3" s="15"/>
    </row>
    <row r="4" spans="1:7" ht="17.25" customHeight="1">
      <c r="A4" s="256" t="s">
        <v>22</v>
      </c>
      <c r="B4" s="257"/>
      <c r="C4" s="257"/>
      <c r="D4" s="257"/>
      <c r="E4" s="257" t="s">
        <v>23</v>
      </c>
      <c r="F4" s="257"/>
      <c r="G4" s="258"/>
    </row>
    <row r="5" spans="1:7" ht="27" customHeight="1">
      <c r="A5" s="245" t="e">
        <f>IF('記入欄'!C4=0,"",'記入欄'!C4)</f>
        <v>#N/A</v>
      </c>
      <c r="B5" s="246"/>
      <c r="C5" s="246"/>
      <c r="D5" s="246"/>
      <c r="E5" s="246" t="e">
        <f>+'記入欄'!C5</f>
        <v>#N/A</v>
      </c>
      <c r="F5" s="246"/>
      <c r="G5" s="247"/>
    </row>
    <row r="6" spans="1:7" ht="27" customHeight="1" thickBot="1">
      <c r="A6" s="294" t="s">
        <v>1200</v>
      </c>
      <c r="B6" s="295"/>
      <c r="C6" s="296" t="str">
        <f>IF('記入欄'!F10="○","完了しました。",'記入欄'!I11&amp;"　に行います。")</f>
        <v>　に行います。</v>
      </c>
      <c r="D6" s="296"/>
      <c r="E6" s="296"/>
      <c r="F6" s="296"/>
      <c r="G6" s="297"/>
    </row>
    <row r="7" spans="1:7" ht="23.25" customHeight="1" thickBot="1" thickTop="1">
      <c r="A7" s="276" t="s">
        <v>29</v>
      </c>
      <c r="B7" s="277"/>
      <c r="C7" s="278" t="s">
        <v>59</v>
      </c>
      <c r="D7" s="279"/>
      <c r="E7" s="280"/>
      <c r="F7" s="38">
        <f>IF('記入欄'!D8=0,"",'記入欄'!D8)</f>
      </c>
      <c r="G7" s="37" t="s">
        <v>129</v>
      </c>
    </row>
    <row r="8" spans="1:7" ht="25.5" customHeight="1" thickTop="1">
      <c r="A8" s="39" t="s">
        <v>24</v>
      </c>
      <c r="B8" s="45" t="s">
        <v>25</v>
      </c>
      <c r="C8" s="46" t="s">
        <v>52</v>
      </c>
      <c r="D8" s="300" t="s">
        <v>26</v>
      </c>
      <c r="E8" s="301"/>
      <c r="F8" s="302" t="s">
        <v>34</v>
      </c>
      <c r="G8" s="303"/>
    </row>
    <row r="9" spans="1:7" ht="42" customHeight="1">
      <c r="A9" s="56">
        <v>1</v>
      </c>
      <c r="B9" s="63">
        <f>IF('記入欄'!C53=0,"",'記入欄'!C53)</f>
      </c>
      <c r="C9" s="63">
        <f>IF('記入欄'!G53=0,"",'記入欄'!G53)</f>
      </c>
      <c r="D9" s="304">
        <f>IF('記入欄'!H53=0,"",'記入欄'!H53)</f>
      </c>
      <c r="E9" s="304"/>
      <c r="F9" s="304">
        <f>IF('記入欄'!J53=0,"",'記入欄'!J53)</f>
      </c>
      <c r="G9" s="304"/>
    </row>
    <row r="10" spans="1:7" ht="42" customHeight="1">
      <c r="A10" s="59">
        <v>2</v>
      </c>
      <c r="B10" s="63">
        <f>IF('記入欄'!C54=0,"",'記入欄'!C54)</f>
      </c>
      <c r="C10" s="63">
        <f>IF('記入欄'!G54=0,"",'記入欄'!G54)</f>
      </c>
      <c r="D10" s="304">
        <f>IF('記入欄'!H54=0,"",'記入欄'!H54)</f>
      </c>
      <c r="E10" s="304"/>
      <c r="F10" s="304">
        <f>IF('記入欄'!J54=0,"",'記入欄'!J54)</f>
      </c>
      <c r="G10" s="304"/>
    </row>
    <row r="11" spans="1:7" ht="42" customHeight="1">
      <c r="A11" s="59">
        <v>3</v>
      </c>
      <c r="B11" s="63">
        <f>IF('記入欄'!C55=0,"",'記入欄'!C55)</f>
      </c>
      <c r="C11" s="63">
        <f>IF('記入欄'!G55=0,"",'記入欄'!G55)</f>
      </c>
      <c r="D11" s="304">
        <f>IF('記入欄'!H55=0,"",'記入欄'!H55)</f>
      </c>
      <c r="E11" s="304"/>
      <c r="F11" s="304">
        <f>IF('記入欄'!J55=0,"",'記入欄'!J55)</f>
      </c>
      <c r="G11" s="304"/>
    </row>
    <row r="12" spans="1:7" ht="42" customHeight="1">
      <c r="A12" s="59">
        <v>4</v>
      </c>
      <c r="B12" s="63">
        <f>IF('記入欄'!C56=0,"",'記入欄'!C56)</f>
      </c>
      <c r="C12" s="63">
        <f>IF('記入欄'!G56=0,"",'記入欄'!G56)</f>
      </c>
      <c r="D12" s="304">
        <f>IF('記入欄'!H56=0,"",'記入欄'!H56)</f>
      </c>
      <c r="E12" s="304"/>
      <c r="F12" s="304">
        <f>IF('記入欄'!J56=0,"",'記入欄'!J56)</f>
      </c>
      <c r="G12" s="304"/>
    </row>
    <row r="13" spans="1:7" ht="42" customHeight="1">
      <c r="A13" s="59">
        <v>5</v>
      </c>
      <c r="B13" s="63">
        <f>IF('記入欄'!C57=0,"",'記入欄'!C57)</f>
      </c>
      <c r="C13" s="63">
        <f>IF('記入欄'!G57=0,"",'記入欄'!G57)</f>
      </c>
      <c r="D13" s="304">
        <f>IF('記入欄'!H57=0,"",'記入欄'!H57)</f>
      </c>
      <c r="E13" s="304"/>
      <c r="F13" s="304">
        <f>IF('記入欄'!J57=0,"",'記入欄'!J57)</f>
      </c>
      <c r="G13" s="304"/>
    </row>
    <row r="14" spans="1:7" ht="42" customHeight="1">
      <c r="A14" s="59">
        <v>6</v>
      </c>
      <c r="B14" s="63">
        <f>IF('記入欄'!C58=0,"",'記入欄'!C58)</f>
      </c>
      <c r="C14" s="63">
        <f>IF('記入欄'!G58=0,"",'記入欄'!G58)</f>
      </c>
      <c r="D14" s="304">
        <f>IF('記入欄'!H58=0,"",'記入欄'!H58)</f>
      </c>
      <c r="E14" s="304"/>
      <c r="F14" s="304">
        <f>IF('記入欄'!J58=0,"",'記入欄'!J58)</f>
      </c>
      <c r="G14" s="304"/>
    </row>
    <row r="15" spans="1:7" ht="42" customHeight="1">
      <c r="A15" s="59">
        <v>7</v>
      </c>
      <c r="B15" s="63">
        <f>IF('記入欄'!C59=0,"",'記入欄'!C59)</f>
      </c>
      <c r="C15" s="63">
        <f>IF('記入欄'!G59=0,"",'記入欄'!G59)</f>
      </c>
      <c r="D15" s="304">
        <f>IF('記入欄'!H59=0,"",'記入欄'!H59)</f>
      </c>
      <c r="E15" s="304"/>
      <c r="F15" s="304">
        <f>IF('記入欄'!J59=0,"",'記入欄'!J59)</f>
      </c>
      <c r="G15" s="304"/>
    </row>
    <row r="16" spans="1:7" ht="42" customHeight="1">
      <c r="A16" s="59">
        <v>8</v>
      </c>
      <c r="B16" s="63">
        <f>IF('記入欄'!C60=0,"",'記入欄'!C60)</f>
      </c>
      <c r="C16" s="63">
        <f>IF('記入欄'!G60=0,"",'記入欄'!G60)</f>
      </c>
      <c r="D16" s="304">
        <f>IF('記入欄'!H60=0,"",'記入欄'!H60)</f>
      </c>
      <c r="E16" s="304"/>
      <c r="F16" s="304">
        <f>IF('記入欄'!J60=0,"",'記入欄'!J60)</f>
      </c>
      <c r="G16" s="304"/>
    </row>
    <row r="17" spans="1:7" ht="42" customHeight="1">
      <c r="A17" s="59">
        <v>9</v>
      </c>
      <c r="B17" s="63">
        <f>IF('記入欄'!C61=0,"",'記入欄'!C61)</f>
      </c>
      <c r="C17" s="63">
        <f>IF('記入欄'!G61=0,"",'記入欄'!G61)</f>
      </c>
      <c r="D17" s="304">
        <f>IF('記入欄'!H61=0,"",'記入欄'!H61)</f>
      </c>
      <c r="E17" s="304"/>
      <c r="F17" s="304">
        <f>IF('記入欄'!J61=0,"",'記入欄'!J61)</f>
      </c>
      <c r="G17" s="304"/>
    </row>
    <row r="18" spans="1:7" ht="42" customHeight="1">
      <c r="A18" s="59">
        <v>10</v>
      </c>
      <c r="B18" s="63">
        <f>IF('記入欄'!C62=0,"",'記入欄'!C62)</f>
      </c>
      <c r="C18" s="63">
        <f>IF('記入欄'!G62=0,"",'記入欄'!G62)</f>
      </c>
      <c r="D18" s="304">
        <f>IF('記入欄'!H62=0,"",'記入欄'!H62)</f>
      </c>
      <c r="E18" s="304"/>
      <c r="F18" s="304">
        <f>IF('記入欄'!J62=0,"",'記入欄'!J62)</f>
      </c>
      <c r="G18" s="304"/>
    </row>
    <row r="19" spans="1:7" ht="42" customHeight="1">
      <c r="A19" s="59">
        <v>11</v>
      </c>
      <c r="B19" s="63">
        <f>IF('記入欄'!C63=0,"",'記入欄'!C63)</f>
      </c>
      <c r="C19" s="63">
        <f>IF('記入欄'!G63=0,"",'記入欄'!G63)</f>
      </c>
      <c r="D19" s="304">
        <f>IF('記入欄'!H63=0,"",'記入欄'!H63)</f>
      </c>
      <c r="E19" s="304"/>
      <c r="F19" s="304">
        <f>IF('記入欄'!J63=0,"",'記入欄'!J63)</f>
      </c>
      <c r="G19" s="304"/>
    </row>
    <row r="20" spans="1:7" ht="42" customHeight="1">
      <c r="A20" s="59">
        <v>12</v>
      </c>
      <c r="B20" s="63">
        <f>IF('記入欄'!C64=0,"",'記入欄'!C64)</f>
      </c>
      <c r="C20" s="63">
        <f>IF('記入欄'!G64=0,"",'記入欄'!G64)</f>
      </c>
      <c r="D20" s="304">
        <f>IF('記入欄'!H64=0,"",'記入欄'!H64)</f>
      </c>
      <c r="E20" s="304"/>
      <c r="F20" s="304">
        <f>IF('記入欄'!J64=0,"",'記入欄'!J64)</f>
      </c>
      <c r="G20" s="304"/>
    </row>
    <row r="21" spans="1:7" ht="42" customHeight="1">
      <c r="A21" s="59">
        <v>13</v>
      </c>
      <c r="B21" s="63">
        <f>IF('記入欄'!C65=0,"",'記入欄'!C65)</f>
      </c>
      <c r="C21" s="63">
        <f>IF('記入欄'!G65=0,"",'記入欄'!G65)</f>
      </c>
      <c r="D21" s="304">
        <f>IF('記入欄'!H65=0,"",'記入欄'!H65)</f>
      </c>
      <c r="E21" s="304"/>
      <c r="F21" s="304">
        <f>IF('記入欄'!J65=0,"",'記入欄'!J65)</f>
      </c>
      <c r="G21" s="304"/>
    </row>
    <row r="22" spans="1:7" ht="42" customHeight="1">
      <c r="A22" s="59">
        <v>14</v>
      </c>
      <c r="B22" s="63">
        <f>IF('記入欄'!C66=0,"",'記入欄'!C66)</f>
      </c>
      <c r="C22" s="63">
        <f>IF('記入欄'!G66=0,"",'記入欄'!G66)</f>
      </c>
      <c r="D22" s="304">
        <f>IF('記入欄'!H66=0,"",'記入欄'!H66)</f>
      </c>
      <c r="E22" s="304"/>
      <c r="F22" s="304">
        <f>IF('記入欄'!J66=0,"",'記入欄'!J66)</f>
      </c>
      <c r="G22" s="304"/>
    </row>
    <row r="23" spans="1:7" ht="42" customHeight="1">
      <c r="A23" s="59">
        <v>15</v>
      </c>
      <c r="B23" s="63">
        <f>IF('記入欄'!C67=0,"",'記入欄'!C67)</f>
      </c>
      <c r="C23" s="63">
        <f>IF('記入欄'!G67=0,"",'記入欄'!G67)</f>
      </c>
      <c r="D23" s="304">
        <f>IF('記入欄'!H67=0,"",'記入欄'!H67)</f>
      </c>
      <c r="E23" s="304"/>
      <c r="F23" s="304">
        <f>IF('記入欄'!J67=0,"",'記入欄'!J67)</f>
      </c>
      <c r="G23" s="304"/>
    </row>
    <row r="24" spans="1:7" ht="23.25" customHeight="1">
      <c r="A24" s="272" t="s">
        <v>1201</v>
      </c>
      <c r="B24" s="273"/>
      <c r="C24" s="273"/>
      <c r="D24" s="273"/>
      <c r="E24" s="273"/>
      <c r="F24" s="273"/>
      <c r="G24" s="273"/>
    </row>
    <row r="25" spans="1:7" ht="32.25" customHeight="1">
      <c r="A25" s="251" t="s">
        <v>1204</v>
      </c>
      <c r="B25" s="252"/>
      <c r="C25" s="252"/>
      <c r="D25" s="252"/>
      <c r="E25" s="252"/>
      <c r="F25" s="252"/>
      <c r="G25" s="253"/>
    </row>
    <row r="26" spans="1:7" ht="15.75" customHeight="1">
      <c r="A26" s="261" t="s">
        <v>46</v>
      </c>
      <c r="B26" s="262"/>
      <c r="C26" s="263"/>
      <c r="D26" s="254" t="s">
        <v>33</v>
      </c>
      <c r="E26" s="254"/>
      <c r="F26" s="254"/>
      <c r="G26" s="20" t="s">
        <v>21</v>
      </c>
    </row>
    <row r="27" spans="1:7" ht="27" customHeight="1">
      <c r="A27" s="240">
        <f>+A3</f>
      </c>
      <c r="B27" s="241"/>
      <c r="C27" s="242"/>
      <c r="D27" s="241">
        <f>+D3</f>
      </c>
      <c r="E27" s="241"/>
      <c r="F27" s="255"/>
      <c r="G27" s="15"/>
    </row>
    <row r="28" spans="1:7" ht="17.25" customHeight="1">
      <c r="A28" s="256" t="s">
        <v>22</v>
      </c>
      <c r="B28" s="257"/>
      <c r="C28" s="257"/>
      <c r="D28" s="257"/>
      <c r="E28" s="257" t="s">
        <v>23</v>
      </c>
      <c r="F28" s="257"/>
      <c r="G28" s="258"/>
    </row>
    <row r="29" spans="1:7" ht="27" customHeight="1" thickBot="1">
      <c r="A29" s="245" t="e">
        <f>+A5</f>
        <v>#N/A</v>
      </c>
      <c r="B29" s="246"/>
      <c r="C29" s="246"/>
      <c r="D29" s="246"/>
      <c r="E29" s="246" t="e">
        <f>+E5</f>
        <v>#N/A</v>
      </c>
      <c r="F29" s="246"/>
      <c r="G29" s="247"/>
    </row>
    <row r="30" spans="1:7" ht="23.25" customHeight="1" thickBot="1" thickTop="1">
      <c r="A30" s="276" t="s">
        <v>29</v>
      </c>
      <c r="B30" s="277"/>
      <c r="C30" s="278" t="str">
        <f>+C7</f>
        <v>１年女子</v>
      </c>
      <c r="D30" s="279"/>
      <c r="E30" s="280"/>
      <c r="F30" s="38">
        <f>+F7</f>
      </c>
      <c r="G30" s="37" t="s">
        <v>129</v>
      </c>
    </row>
    <row r="31" spans="1:7" ht="25.5" customHeight="1" thickTop="1">
      <c r="A31" s="39" t="s">
        <v>24</v>
      </c>
      <c r="B31" s="40" t="s">
        <v>25</v>
      </c>
      <c r="C31" s="51" t="s">
        <v>52</v>
      </c>
      <c r="D31" s="264" t="s">
        <v>26</v>
      </c>
      <c r="E31" s="265"/>
      <c r="F31" s="268" t="s">
        <v>34</v>
      </c>
      <c r="G31" s="269"/>
    </row>
    <row r="32" spans="1:7" ht="41.25" customHeight="1">
      <c r="A32" s="59">
        <v>16</v>
      </c>
      <c r="B32" s="63">
        <f>IF('記入欄'!C68=0,"",'記入欄'!C68)</f>
      </c>
      <c r="C32" s="63">
        <f>IF('記入欄'!G68=0,"",'記入欄'!G68)</f>
      </c>
      <c r="D32" s="304">
        <f>IF('記入欄'!H68=0,"",'記入欄'!H68)</f>
      </c>
      <c r="E32" s="304"/>
      <c r="F32" s="304">
        <f>IF('記入欄'!J68=0,"",'記入欄'!J68)</f>
      </c>
      <c r="G32" s="304"/>
    </row>
    <row r="33" spans="1:7" ht="41.25" customHeight="1">
      <c r="A33" s="59">
        <v>17</v>
      </c>
      <c r="B33" s="63">
        <f>IF('記入欄'!C69=0,"",'記入欄'!C69)</f>
      </c>
      <c r="C33" s="63">
        <f>IF('記入欄'!G69=0,"",'記入欄'!G69)</f>
      </c>
      <c r="D33" s="304">
        <f>IF('記入欄'!H69=0,"",'記入欄'!H69)</f>
      </c>
      <c r="E33" s="304"/>
      <c r="F33" s="304">
        <f>IF('記入欄'!J69=0,"",'記入欄'!J69)</f>
      </c>
      <c r="G33" s="304"/>
    </row>
    <row r="34" spans="1:7" ht="41.25" customHeight="1">
      <c r="A34" s="59">
        <v>18</v>
      </c>
      <c r="B34" s="63">
        <f>IF('記入欄'!C70=0,"",'記入欄'!C70)</f>
      </c>
      <c r="C34" s="63">
        <f>IF('記入欄'!G70=0,"",'記入欄'!G70)</f>
      </c>
      <c r="D34" s="304">
        <f>IF('記入欄'!H70=0,"",'記入欄'!H70)</f>
      </c>
      <c r="E34" s="304"/>
      <c r="F34" s="304">
        <f>IF('記入欄'!J70=0,"",'記入欄'!J70)</f>
      </c>
      <c r="G34" s="304"/>
    </row>
    <row r="35" spans="1:7" ht="41.25" customHeight="1">
      <c r="A35" s="59">
        <v>19</v>
      </c>
      <c r="B35" s="63">
        <f>IF('記入欄'!C71=0,"",'記入欄'!C71)</f>
      </c>
      <c r="C35" s="63">
        <f>IF('記入欄'!G71=0,"",'記入欄'!G71)</f>
      </c>
      <c r="D35" s="304">
        <f>IF('記入欄'!H71=0,"",'記入欄'!H71)</f>
      </c>
      <c r="E35" s="304"/>
      <c r="F35" s="304">
        <f>IF('記入欄'!J71=0,"",'記入欄'!J71)</f>
      </c>
      <c r="G35" s="304"/>
    </row>
    <row r="36" spans="1:7" ht="41.25" customHeight="1">
      <c r="A36" s="59">
        <v>20</v>
      </c>
      <c r="B36" s="63">
        <f>IF('記入欄'!C72=0,"",'記入欄'!C72)</f>
      </c>
      <c r="C36" s="63">
        <f>IF('記入欄'!G72=0,"",'記入欄'!G72)</f>
      </c>
      <c r="D36" s="304">
        <f>IF('記入欄'!H72=0,"",'記入欄'!H72)</f>
      </c>
      <c r="E36" s="304"/>
      <c r="F36" s="304">
        <f>IF('記入欄'!J72=0,"",'記入欄'!J72)</f>
      </c>
      <c r="G36" s="304"/>
    </row>
    <row r="37" spans="1:7" ht="41.25" customHeight="1">
      <c r="A37" s="59">
        <v>21</v>
      </c>
      <c r="B37" s="63">
        <f>IF('記入欄'!C73=0,"",'記入欄'!C73)</f>
      </c>
      <c r="C37" s="63">
        <f>IF('記入欄'!G73=0,"",'記入欄'!G73)</f>
      </c>
      <c r="D37" s="304">
        <f>IF('記入欄'!H73=0,"",'記入欄'!H73)</f>
      </c>
      <c r="E37" s="304"/>
      <c r="F37" s="304">
        <f>IF('記入欄'!J73=0,"",'記入欄'!J73)</f>
      </c>
      <c r="G37" s="304"/>
    </row>
    <row r="38" spans="1:7" ht="41.25" customHeight="1">
      <c r="A38" s="59">
        <v>22</v>
      </c>
      <c r="B38" s="63">
        <f>IF('記入欄'!C74=0,"",'記入欄'!C74)</f>
      </c>
      <c r="C38" s="63">
        <f>IF('記入欄'!G74=0,"",'記入欄'!G74)</f>
      </c>
      <c r="D38" s="304">
        <f>IF('記入欄'!H74=0,"",'記入欄'!H74)</f>
      </c>
      <c r="E38" s="304"/>
      <c r="F38" s="304">
        <f>IF('記入欄'!J74=0,"",'記入欄'!J74)</f>
      </c>
      <c r="G38" s="304"/>
    </row>
    <row r="39" spans="1:7" ht="41.25" customHeight="1">
      <c r="A39" s="59">
        <v>23</v>
      </c>
      <c r="B39" s="63">
        <f>IF('記入欄'!C75=0,"",'記入欄'!C75)</f>
      </c>
      <c r="C39" s="63">
        <f>IF('記入欄'!G75=0,"",'記入欄'!G75)</f>
      </c>
      <c r="D39" s="304">
        <f>IF('記入欄'!H75=0,"",'記入欄'!H75)</f>
      </c>
      <c r="E39" s="304"/>
      <c r="F39" s="304">
        <f>IF('記入欄'!J75=0,"",'記入欄'!J75)</f>
      </c>
      <c r="G39" s="304"/>
    </row>
    <row r="40" spans="1:7" ht="41.25" customHeight="1">
      <c r="A40" s="59">
        <v>24</v>
      </c>
      <c r="B40" s="63">
        <f>IF('記入欄'!C76=0,"",'記入欄'!C76)</f>
      </c>
      <c r="C40" s="63">
        <f>IF('記入欄'!G76=0,"",'記入欄'!G76)</f>
      </c>
      <c r="D40" s="304">
        <f>IF('記入欄'!H76=0,"",'記入欄'!H76)</f>
      </c>
      <c r="E40" s="304"/>
      <c r="F40" s="304">
        <f>IF('記入欄'!J76=0,"",'記入欄'!J76)</f>
      </c>
      <c r="G40" s="304"/>
    </row>
    <row r="41" spans="1:7" ht="41.25" customHeight="1">
      <c r="A41" s="59">
        <v>25</v>
      </c>
      <c r="B41" s="63">
        <f>IF('記入欄'!C77=0,"",'記入欄'!C77)</f>
      </c>
      <c r="C41" s="63">
        <f>IF('記入欄'!G77=0,"",'記入欄'!G77)</f>
      </c>
      <c r="D41" s="304">
        <f>IF('記入欄'!H77=0,"",'記入欄'!H77)</f>
      </c>
      <c r="E41" s="304"/>
      <c r="F41" s="304">
        <f>IF('記入欄'!J77=0,"",'記入欄'!J77)</f>
      </c>
      <c r="G41" s="304"/>
    </row>
    <row r="42" spans="1:7" ht="41.25" customHeight="1">
      <c r="A42" s="59">
        <v>26</v>
      </c>
      <c r="B42" s="63">
        <f>IF('記入欄'!C78=0,"",'記入欄'!C78)</f>
      </c>
      <c r="C42" s="63">
        <f>IF('記入欄'!G78=0,"",'記入欄'!G78)</f>
      </c>
      <c r="D42" s="304">
        <f>IF('記入欄'!H78=0,"",'記入欄'!H78)</f>
      </c>
      <c r="E42" s="304"/>
      <c r="F42" s="304">
        <f>IF('記入欄'!J78=0,"",'記入欄'!J78)</f>
      </c>
      <c r="G42" s="304"/>
    </row>
    <row r="43" spans="1:7" ht="41.25" customHeight="1">
      <c r="A43" s="59">
        <v>27</v>
      </c>
      <c r="B43" s="63">
        <f>IF('記入欄'!C79=0,"",'記入欄'!C79)</f>
      </c>
      <c r="C43" s="63">
        <f>IF('記入欄'!G79=0,"",'記入欄'!G79)</f>
      </c>
      <c r="D43" s="304">
        <f>IF('記入欄'!H79=0,"",'記入欄'!H79)</f>
      </c>
      <c r="E43" s="304"/>
      <c r="F43" s="304">
        <f>IF('記入欄'!J79=0,"",'記入欄'!J79)</f>
      </c>
      <c r="G43" s="304"/>
    </row>
    <row r="44" spans="1:7" ht="41.25" customHeight="1">
      <c r="A44" s="66">
        <v>28</v>
      </c>
      <c r="B44" s="68">
        <f>IF('記入欄'!C80=0,"",'記入欄'!C80)</f>
      </c>
      <c r="C44" s="68">
        <f>IF('記入欄'!G80=0,"",'記入欄'!G80)</f>
      </c>
      <c r="D44" s="305">
        <f>IF('記入欄'!H80=0,"",'記入欄'!H80)</f>
      </c>
      <c r="E44" s="305"/>
      <c r="F44" s="305">
        <f>IF('記入欄'!J80=0,"",'記入欄'!J80)</f>
      </c>
      <c r="G44" s="305"/>
    </row>
    <row r="45" spans="1:7" ht="41.25" customHeight="1">
      <c r="A45" s="39">
        <v>29</v>
      </c>
      <c r="B45" s="69">
        <f>IF('記入欄'!C81=0,"",'記入欄'!C81)</f>
      </c>
      <c r="C45" s="70">
        <f>IF('記入欄'!G81=0,"",'記入欄'!G81)</f>
      </c>
      <c r="D45" s="290">
        <f>IF('記入欄'!H81=0,"",'記入欄'!H81)</f>
      </c>
      <c r="E45" s="291"/>
      <c r="F45" s="292">
        <f>IF('記入欄'!J81=0,"",'記入欄'!J81)</f>
      </c>
      <c r="G45" s="293"/>
    </row>
    <row r="46" spans="1:7" ht="41.25" customHeight="1">
      <c r="A46" s="39">
        <v>30</v>
      </c>
      <c r="B46" s="69">
        <f>IF('記入欄'!C82=0,"",'記入欄'!C82)</f>
      </c>
      <c r="C46" s="70">
        <f>IF('記入欄'!G82=0,"",'記入欄'!G82)</f>
      </c>
      <c r="D46" s="290">
        <f>IF('記入欄'!H82=0,"",'記入欄'!H82)</f>
      </c>
      <c r="E46" s="291"/>
      <c r="F46" s="292">
        <f>IF('記入欄'!J82=0,"",'記入欄'!J82)</f>
      </c>
      <c r="G46" s="293"/>
    </row>
    <row r="47" spans="1:7" ht="36.75" customHeight="1">
      <c r="A47" s="288" t="s">
        <v>130</v>
      </c>
      <c r="B47" s="289"/>
      <c r="C47" s="289"/>
      <c r="D47" s="289"/>
      <c r="E47" s="289"/>
      <c r="F47" s="289"/>
      <c r="G47" s="289"/>
    </row>
  </sheetData>
  <sheetProtection password="CC41" sheet="1"/>
  <mergeCells count="90">
    <mergeCell ref="A47:G47"/>
    <mergeCell ref="D44:E44"/>
    <mergeCell ref="F44:G44"/>
    <mergeCell ref="A24:G2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1:E21"/>
    <mergeCell ref="F21:G21"/>
    <mergeCell ref="D22:E22"/>
    <mergeCell ref="F22:G22"/>
    <mergeCell ref="D23:E23"/>
    <mergeCell ref="F23:G23"/>
    <mergeCell ref="D18:E18"/>
    <mergeCell ref="F18:G18"/>
    <mergeCell ref="D19:E19"/>
    <mergeCell ref="F19:G19"/>
    <mergeCell ref="D20:E20"/>
    <mergeCell ref="F20:G20"/>
    <mergeCell ref="D15:E15"/>
    <mergeCell ref="F15:G15"/>
    <mergeCell ref="D16:E16"/>
    <mergeCell ref="F16:G16"/>
    <mergeCell ref="D17:E17"/>
    <mergeCell ref="F17:G17"/>
    <mergeCell ref="D12:E12"/>
    <mergeCell ref="F12:G12"/>
    <mergeCell ref="D13:E13"/>
    <mergeCell ref="F13:G13"/>
    <mergeCell ref="D14:E14"/>
    <mergeCell ref="F14:G14"/>
    <mergeCell ref="D9:E9"/>
    <mergeCell ref="F9:G9"/>
    <mergeCell ref="D10:E10"/>
    <mergeCell ref="F10:G10"/>
    <mergeCell ref="D11:E11"/>
    <mergeCell ref="F11:G11"/>
    <mergeCell ref="A5:D5"/>
    <mergeCell ref="E5:G5"/>
    <mergeCell ref="A7:B7"/>
    <mergeCell ref="C7:E7"/>
    <mergeCell ref="D8:E8"/>
    <mergeCell ref="F8:G8"/>
    <mergeCell ref="A6:B6"/>
    <mergeCell ref="C6:G6"/>
    <mergeCell ref="A1:G1"/>
    <mergeCell ref="A2:C2"/>
    <mergeCell ref="D2:F2"/>
    <mergeCell ref="A3:C3"/>
    <mergeCell ref="D3:F3"/>
    <mergeCell ref="A4:D4"/>
    <mergeCell ref="E4:G4"/>
    <mergeCell ref="A25:G25"/>
    <mergeCell ref="A26:C26"/>
    <mergeCell ref="D26:F26"/>
    <mergeCell ref="A27:C27"/>
    <mergeCell ref="D27:F27"/>
    <mergeCell ref="A28:D28"/>
    <mergeCell ref="E28:G28"/>
    <mergeCell ref="A29:D29"/>
    <mergeCell ref="E29:G29"/>
    <mergeCell ref="A30:B30"/>
    <mergeCell ref="C30:E30"/>
    <mergeCell ref="D31:E31"/>
    <mergeCell ref="F31:G3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51" t="s">
        <v>2327</v>
      </c>
      <c r="B1" s="252"/>
      <c r="C1" s="252"/>
      <c r="D1" s="252"/>
      <c r="E1" s="252"/>
      <c r="F1" s="252"/>
      <c r="G1" s="253"/>
    </row>
    <row r="2" spans="1:7" ht="15.75" customHeight="1">
      <c r="A2" s="261" t="s">
        <v>46</v>
      </c>
      <c r="B2" s="262"/>
      <c r="C2" s="263"/>
      <c r="D2" s="254" t="s">
        <v>33</v>
      </c>
      <c r="E2" s="254"/>
      <c r="F2" s="254"/>
      <c r="G2" s="20" t="s">
        <v>21</v>
      </c>
    </row>
    <row r="3" spans="1:7" ht="27" customHeight="1">
      <c r="A3" s="240">
        <f>IF('記入欄'!C3=0,"",'記入欄'!C3)</f>
      </c>
      <c r="B3" s="241"/>
      <c r="C3" s="242"/>
      <c r="D3" s="241">
        <f>IF('記入欄'!C6=0,"",'記入欄'!C6)</f>
      </c>
      <c r="E3" s="241"/>
      <c r="F3" s="255"/>
      <c r="G3" s="15"/>
    </row>
    <row r="4" spans="1:7" ht="17.25" customHeight="1">
      <c r="A4" s="256" t="s">
        <v>22</v>
      </c>
      <c r="B4" s="257"/>
      <c r="C4" s="257"/>
      <c r="D4" s="257"/>
      <c r="E4" s="257" t="s">
        <v>23</v>
      </c>
      <c r="F4" s="257"/>
      <c r="G4" s="258"/>
    </row>
    <row r="5" spans="1:7" ht="27" customHeight="1">
      <c r="A5" s="245" t="e">
        <f>IF('記入欄'!C4=0,"",'記入欄'!C4)</f>
        <v>#N/A</v>
      </c>
      <c r="B5" s="246"/>
      <c r="C5" s="246"/>
      <c r="D5" s="246"/>
      <c r="E5" s="246" t="e">
        <f>+'記入欄'!C5</f>
        <v>#N/A</v>
      </c>
      <c r="F5" s="246"/>
      <c r="G5" s="247"/>
    </row>
    <row r="6" spans="1:7" ht="27" customHeight="1" thickBot="1">
      <c r="A6" s="294" t="s">
        <v>1200</v>
      </c>
      <c r="B6" s="295"/>
      <c r="C6" s="296" t="str">
        <f>IF('記入欄'!F10="○","完了しました。",'記入欄'!I11&amp;"　に行います。")</f>
        <v>　に行います。</v>
      </c>
      <c r="D6" s="296"/>
      <c r="E6" s="296"/>
      <c r="F6" s="296"/>
      <c r="G6" s="297"/>
    </row>
    <row r="7" spans="1:7" ht="23.25" customHeight="1" thickBot="1" thickTop="1">
      <c r="A7" s="276" t="s">
        <v>29</v>
      </c>
      <c r="B7" s="277"/>
      <c r="C7" s="278" t="s">
        <v>60</v>
      </c>
      <c r="D7" s="279"/>
      <c r="E7" s="280"/>
      <c r="F7" s="38">
        <f>IF('記入欄'!F8=0,"",'記入欄'!F8)</f>
      </c>
      <c r="G7" s="37" t="s">
        <v>129</v>
      </c>
    </row>
    <row r="8" spans="1:7" ht="25.5" customHeight="1" thickTop="1">
      <c r="A8" s="39" t="s">
        <v>24</v>
      </c>
      <c r="B8" s="45" t="s">
        <v>25</v>
      </c>
      <c r="C8" s="46" t="s">
        <v>52</v>
      </c>
      <c r="D8" s="300" t="s">
        <v>26</v>
      </c>
      <c r="E8" s="301"/>
      <c r="F8" s="302" t="s">
        <v>34</v>
      </c>
      <c r="G8" s="303"/>
    </row>
    <row r="9" spans="1:7" ht="42" customHeight="1">
      <c r="A9" s="56">
        <v>1</v>
      </c>
      <c r="B9" s="63">
        <f>IF('記入欄'!N53=0,"",'記入欄'!N53)</f>
      </c>
      <c r="C9" s="63">
        <f>IF('記入欄'!P53=0,"",'記入欄'!P53)</f>
      </c>
      <c r="D9" s="304">
        <f>IF('記入欄'!Q53=0,"",'記入欄'!Q53)</f>
      </c>
      <c r="E9" s="304"/>
      <c r="F9" s="304">
        <f>IF('記入欄'!R53=0,"",'記入欄'!R53)</f>
      </c>
      <c r="G9" s="304"/>
    </row>
    <row r="10" spans="1:7" ht="42" customHeight="1">
      <c r="A10" s="59">
        <v>2</v>
      </c>
      <c r="B10" s="63">
        <f>IF('記入欄'!N54=0,"",'記入欄'!N54)</f>
      </c>
      <c r="C10" s="63">
        <f>IF('記入欄'!P54=0,"",'記入欄'!P54)</f>
      </c>
      <c r="D10" s="304">
        <f>IF('記入欄'!Q54=0,"",'記入欄'!Q54)</f>
      </c>
      <c r="E10" s="304"/>
      <c r="F10" s="304">
        <f>IF('記入欄'!R54=0,"",'記入欄'!R54)</f>
      </c>
      <c r="G10" s="304"/>
    </row>
    <row r="11" spans="1:7" ht="42" customHeight="1">
      <c r="A11" s="59">
        <v>3</v>
      </c>
      <c r="B11" s="63">
        <f>IF('記入欄'!N55=0,"",'記入欄'!N55)</f>
      </c>
      <c r="C11" s="63">
        <f>IF('記入欄'!P55=0,"",'記入欄'!P55)</f>
      </c>
      <c r="D11" s="304">
        <f>IF('記入欄'!Q55=0,"",'記入欄'!Q55)</f>
      </c>
      <c r="E11" s="304"/>
      <c r="F11" s="304">
        <f>IF('記入欄'!R55=0,"",'記入欄'!R55)</f>
      </c>
      <c r="G11" s="304"/>
    </row>
    <row r="12" spans="1:7" ht="42" customHeight="1">
      <c r="A12" s="59">
        <v>4</v>
      </c>
      <c r="B12" s="63">
        <f>IF('記入欄'!N56=0,"",'記入欄'!N56)</f>
      </c>
      <c r="C12" s="63">
        <f>IF('記入欄'!P56=0,"",'記入欄'!P56)</f>
      </c>
      <c r="D12" s="304">
        <f>IF('記入欄'!Q56=0,"",'記入欄'!Q56)</f>
      </c>
      <c r="E12" s="304"/>
      <c r="F12" s="304">
        <f>IF('記入欄'!R56=0,"",'記入欄'!R56)</f>
      </c>
      <c r="G12" s="304"/>
    </row>
    <row r="13" spans="1:7" ht="42" customHeight="1">
      <c r="A13" s="59">
        <v>5</v>
      </c>
      <c r="B13" s="63">
        <f>IF('記入欄'!N57=0,"",'記入欄'!N57)</f>
      </c>
      <c r="C13" s="63">
        <f>IF('記入欄'!P57=0,"",'記入欄'!P57)</f>
      </c>
      <c r="D13" s="304">
        <f>IF('記入欄'!Q57=0,"",'記入欄'!Q57)</f>
      </c>
      <c r="E13" s="304"/>
      <c r="F13" s="304">
        <f>IF('記入欄'!R57=0,"",'記入欄'!R57)</f>
      </c>
      <c r="G13" s="304"/>
    </row>
    <row r="14" spans="1:7" ht="42" customHeight="1">
      <c r="A14" s="59">
        <v>6</v>
      </c>
      <c r="B14" s="63">
        <f>IF('記入欄'!N58=0,"",'記入欄'!N58)</f>
      </c>
      <c r="C14" s="63">
        <f>IF('記入欄'!P58=0,"",'記入欄'!P58)</f>
      </c>
      <c r="D14" s="304">
        <f>IF('記入欄'!Q58=0,"",'記入欄'!Q58)</f>
      </c>
      <c r="E14" s="304"/>
      <c r="F14" s="304">
        <f>IF('記入欄'!R58=0,"",'記入欄'!R58)</f>
      </c>
      <c r="G14" s="304"/>
    </row>
    <row r="15" spans="1:7" ht="42" customHeight="1">
      <c r="A15" s="59">
        <v>7</v>
      </c>
      <c r="B15" s="63">
        <f>IF('記入欄'!N59=0,"",'記入欄'!N59)</f>
      </c>
      <c r="C15" s="63">
        <f>IF('記入欄'!P59=0,"",'記入欄'!P59)</f>
      </c>
      <c r="D15" s="304">
        <f>IF('記入欄'!Q59=0,"",'記入欄'!Q59)</f>
      </c>
      <c r="E15" s="304"/>
      <c r="F15" s="304">
        <f>IF('記入欄'!R59=0,"",'記入欄'!R59)</f>
      </c>
      <c r="G15" s="304"/>
    </row>
    <row r="16" spans="1:7" ht="42" customHeight="1">
      <c r="A16" s="59">
        <v>8</v>
      </c>
      <c r="B16" s="63">
        <f>IF('記入欄'!N60=0,"",'記入欄'!N60)</f>
      </c>
      <c r="C16" s="63">
        <f>IF('記入欄'!P60=0,"",'記入欄'!P60)</f>
      </c>
      <c r="D16" s="304">
        <f>IF('記入欄'!Q60=0,"",'記入欄'!Q60)</f>
      </c>
      <c r="E16" s="304"/>
      <c r="F16" s="304">
        <f>IF('記入欄'!R60=0,"",'記入欄'!R60)</f>
      </c>
      <c r="G16" s="304"/>
    </row>
    <row r="17" spans="1:7" ht="42" customHeight="1">
      <c r="A17" s="59">
        <v>9</v>
      </c>
      <c r="B17" s="63">
        <f>IF('記入欄'!N61=0,"",'記入欄'!N61)</f>
      </c>
      <c r="C17" s="63">
        <f>IF('記入欄'!P61=0,"",'記入欄'!P61)</f>
      </c>
      <c r="D17" s="304">
        <f>IF('記入欄'!Q61=0,"",'記入欄'!Q61)</f>
      </c>
      <c r="E17" s="304"/>
      <c r="F17" s="304">
        <f>IF('記入欄'!R61=0,"",'記入欄'!R61)</f>
      </c>
      <c r="G17" s="304"/>
    </row>
    <row r="18" spans="1:7" ht="42" customHeight="1">
      <c r="A18" s="59">
        <v>10</v>
      </c>
      <c r="B18" s="63">
        <f>IF('記入欄'!N62=0,"",'記入欄'!N62)</f>
      </c>
      <c r="C18" s="63">
        <f>IF('記入欄'!P62=0,"",'記入欄'!P62)</f>
      </c>
      <c r="D18" s="304">
        <f>IF('記入欄'!Q62=0,"",'記入欄'!Q62)</f>
      </c>
      <c r="E18" s="304"/>
      <c r="F18" s="304">
        <f>IF('記入欄'!R62=0,"",'記入欄'!R62)</f>
      </c>
      <c r="G18" s="304"/>
    </row>
    <row r="19" spans="1:7" ht="42" customHeight="1">
      <c r="A19" s="59">
        <v>11</v>
      </c>
      <c r="B19" s="63">
        <f>IF('記入欄'!N63=0,"",'記入欄'!N63)</f>
      </c>
      <c r="C19" s="63">
        <f>IF('記入欄'!P63=0,"",'記入欄'!P63)</f>
      </c>
      <c r="D19" s="304">
        <f>IF('記入欄'!Q63=0,"",'記入欄'!Q63)</f>
      </c>
      <c r="E19" s="304"/>
      <c r="F19" s="304">
        <f>IF('記入欄'!R63=0,"",'記入欄'!R63)</f>
      </c>
      <c r="G19" s="304"/>
    </row>
    <row r="20" spans="1:7" ht="42" customHeight="1">
      <c r="A20" s="59">
        <v>12</v>
      </c>
      <c r="B20" s="63">
        <f>IF('記入欄'!N64=0,"",'記入欄'!N64)</f>
      </c>
      <c r="C20" s="63">
        <f>IF('記入欄'!P64=0,"",'記入欄'!P64)</f>
      </c>
      <c r="D20" s="304">
        <f>IF('記入欄'!Q64=0,"",'記入欄'!Q64)</f>
      </c>
      <c r="E20" s="304"/>
      <c r="F20" s="304">
        <f>IF('記入欄'!R64=0,"",'記入欄'!R64)</f>
      </c>
      <c r="G20" s="304"/>
    </row>
    <row r="21" spans="1:7" ht="42" customHeight="1">
      <c r="A21" s="59">
        <v>13</v>
      </c>
      <c r="B21" s="63">
        <f>IF('記入欄'!N65=0,"",'記入欄'!N65)</f>
      </c>
      <c r="C21" s="63">
        <f>IF('記入欄'!P65=0,"",'記入欄'!P65)</f>
      </c>
      <c r="D21" s="304">
        <f>IF('記入欄'!Q65=0,"",'記入欄'!Q65)</f>
      </c>
      <c r="E21" s="304"/>
      <c r="F21" s="304">
        <f>IF('記入欄'!R65=0,"",'記入欄'!R65)</f>
      </c>
      <c r="G21" s="304"/>
    </row>
    <row r="22" spans="1:7" ht="42" customHeight="1">
      <c r="A22" s="59">
        <v>14</v>
      </c>
      <c r="B22" s="63">
        <f>IF('記入欄'!N66=0,"",'記入欄'!N66)</f>
      </c>
      <c r="C22" s="63">
        <f>IF('記入欄'!P66=0,"",'記入欄'!P66)</f>
      </c>
      <c r="D22" s="304">
        <f>IF('記入欄'!Q66=0,"",'記入欄'!Q66)</f>
      </c>
      <c r="E22" s="304"/>
      <c r="F22" s="304">
        <f>IF('記入欄'!R66=0,"",'記入欄'!R66)</f>
      </c>
      <c r="G22" s="304"/>
    </row>
    <row r="23" spans="1:7" ht="42" customHeight="1">
      <c r="A23" s="59">
        <v>15</v>
      </c>
      <c r="B23" s="63">
        <f>IF('記入欄'!N67=0,"",'記入欄'!N67)</f>
      </c>
      <c r="C23" s="63">
        <f>IF('記入欄'!P67=0,"",'記入欄'!P67)</f>
      </c>
      <c r="D23" s="304">
        <f>IF('記入欄'!Q67=0,"",'記入欄'!Q67)</f>
      </c>
      <c r="E23" s="304"/>
      <c r="F23" s="304">
        <f>IF('記入欄'!R67=0,"",'記入欄'!R67)</f>
      </c>
      <c r="G23" s="304"/>
    </row>
    <row r="24" spans="1:7" ht="23.25" customHeight="1">
      <c r="A24" s="272" t="s">
        <v>1201</v>
      </c>
      <c r="B24" s="273"/>
      <c r="C24" s="273"/>
      <c r="D24" s="273"/>
      <c r="E24" s="273"/>
      <c r="F24" s="273"/>
      <c r="G24" s="273"/>
    </row>
    <row r="25" spans="1:7" ht="32.25" customHeight="1">
      <c r="A25" s="251" t="s">
        <v>1204</v>
      </c>
      <c r="B25" s="252"/>
      <c r="C25" s="252"/>
      <c r="D25" s="252"/>
      <c r="E25" s="252"/>
      <c r="F25" s="252"/>
      <c r="G25" s="253"/>
    </row>
    <row r="26" spans="1:7" ht="15.75" customHeight="1">
      <c r="A26" s="261" t="s">
        <v>46</v>
      </c>
      <c r="B26" s="262"/>
      <c r="C26" s="263"/>
      <c r="D26" s="254" t="s">
        <v>33</v>
      </c>
      <c r="E26" s="254"/>
      <c r="F26" s="254"/>
      <c r="G26" s="20" t="s">
        <v>21</v>
      </c>
    </row>
    <row r="27" spans="1:7" ht="27" customHeight="1">
      <c r="A27" s="240">
        <f>+A3</f>
      </c>
      <c r="B27" s="241"/>
      <c r="C27" s="242"/>
      <c r="D27" s="241">
        <f>+D3</f>
      </c>
      <c r="E27" s="241"/>
      <c r="F27" s="255"/>
      <c r="G27" s="15"/>
    </row>
    <row r="28" spans="1:7" ht="17.25" customHeight="1">
      <c r="A28" s="256" t="s">
        <v>22</v>
      </c>
      <c r="B28" s="257"/>
      <c r="C28" s="257"/>
      <c r="D28" s="257"/>
      <c r="E28" s="257" t="s">
        <v>23</v>
      </c>
      <c r="F28" s="257"/>
      <c r="G28" s="258"/>
    </row>
    <row r="29" spans="1:7" ht="27" customHeight="1" thickBot="1">
      <c r="A29" s="245" t="e">
        <f>+A5</f>
        <v>#N/A</v>
      </c>
      <c r="B29" s="246"/>
      <c r="C29" s="246"/>
      <c r="D29" s="246"/>
      <c r="E29" s="246" t="e">
        <f>+E5</f>
        <v>#N/A</v>
      </c>
      <c r="F29" s="246"/>
      <c r="G29" s="247"/>
    </row>
    <row r="30" spans="1:7" ht="23.25" customHeight="1" thickBot="1" thickTop="1">
      <c r="A30" s="276" t="s">
        <v>29</v>
      </c>
      <c r="B30" s="277"/>
      <c r="C30" s="278" t="str">
        <f>+C7</f>
        <v>２年女子</v>
      </c>
      <c r="D30" s="279"/>
      <c r="E30" s="280"/>
      <c r="F30" s="38">
        <f>+F7</f>
      </c>
      <c r="G30" s="37" t="s">
        <v>129</v>
      </c>
    </row>
    <row r="31" spans="1:7" ht="25.5" customHeight="1" thickTop="1">
      <c r="A31" s="39" t="s">
        <v>24</v>
      </c>
      <c r="B31" s="40" t="s">
        <v>25</v>
      </c>
      <c r="C31" s="51" t="s">
        <v>52</v>
      </c>
      <c r="D31" s="264" t="s">
        <v>26</v>
      </c>
      <c r="E31" s="265"/>
      <c r="F31" s="268" t="s">
        <v>34</v>
      </c>
      <c r="G31" s="269"/>
    </row>
    <row r="32" spans="1:7" ht="41.25" customHeight="1">
      <c r="A32" s="59">
        <v>16</v>
      </c>
      <c r="B32" s="63">
        <f>IF('記入欄'!N68=0,"",'記入欄'!N68)</f>
      </c>
      <c r="C32" s="63">
        <f>IF('記入欄'!P68=0,"",'記入欄'!P68)</f>
      </c>
      <c r="D32" s="304">
        <f>IF('記入欄'!Q68=0,"",'記入欄'!Q68)</f>
      </c>
      <c r="E32" s="304"/>
      <c r="F32" s="304">
        <f>IF('記入欄'!R68=0,"",'記入欄'!R68)</f>
      </c>
      <c r="G32" s="304"/>
    </row>
    <row r="33" spans="1:7" ht="41.25" customHeight="1">
      <c r="A33" s="59">
        <v>17</v>
      </c>
      <c r="B33" s="63">
        <f>IF('記入欄'!N69=0,"",'記入欄'!N69)</f>
      </c>
      <c r="C33" s="63">
        <f>IF('記入欄'!P69=0,"",'記入欄'!P69)</f>
      </c>
      <c r="D33" s="304">
        <f>IF('記入欄'!Q69=0,"",'記入欄'!Q69)</f>
      </c>
      <c r="E33" s="304"/>
      <c r="F33" s="304">
        <f>IF('記入欄'!R69=0,"",'記入欄'!R69)</f>
      </c>
      <c r="G33" s="304"/>
    </row>
    <row r="34" spans="1:7" ht="41.25" customHeight="1">
      <c r="A34" s="59">
        <v>18</v>
      </c>
      <c r="B34" s="63">
        <f>IF('記入欄'!N70=0,"",'記入欄'!N70)</f>
      </c>
      <c r="C34" s="63">
        <f>IF('記入欄'!P70=0,"",'記入欄'!P70)</f>
      </c>
      <c r="D34" s="304">
        <f>IF('記入欄'!Q70=0,"",'記入欄'!Q70)</f>
      </c>
      <c r="E34" s="304"/>
      <c r="F34" s="304">
        <f>IF('記入欄'!R70=0,"",'記入欄'!R70)</f>
      </c>
      <c r="G34" s="304"/>
    </row>
    <row r="35" spans="1:7" ht="41.25" customHeight="1">
      <c r="A35" s="59">
        <v>19</v>
      </c>
      <c r="B35" s="63">
        <f>IF('記入欄'!N71=0,"",'記入欄'!N71)</f>
      </c>
      <c r="C35" s="63">
        <f>IF('記入欄'!P71=0,"",'記入欄'!P71)</f>
      </c>
      <c r="D35" s="304">
        <f>IF('記入欄'!Q71=0,"",'記入欄'!Q71)</f>
      </c>
      <c r="E35" s="304"/>
      <c r="F35" s="304">
        <f>IF('記入欄'!R71=0,"",'記入欄'!R71)</f>
      </c>
      <c r="G35" s="304"/>
    </row>
    <row r="36" spans="1:7" ht="41.25" customHeight="1">
      <c r="A36" s="59">
        <v>20</v>
      </c>
      <c r="B36" s="63">
        <f>IF('記入欄'!N72=0,"",'記入欄'!N72)</f>
      </c>
      <c r="C36" s="63">
        <f>IF('記入欄'!P72=0,"",'記入欄'!P72)</f>
      </c>
      <c r="D36" s="304">
        <f>IF('記入欄'!Q72=0,"",'記入欄'!Q72)</f>
      </c>
      <c r="E36" s="304"/>
      <c r="F36" s="304">
        <f>IF('記入欄'!R72=0,"",'記入欄'!R72)</f>
      </c>
      <c r="G36" s="304"/>
    </row>
    <row r="37" spans="1:7" ht="41.25" customHeight="1">
      <c r="A37" s="59">
        <v>21</v>
      </c>
      <c r="B37" s="63">
        <f>IF('記入欄'!N73=0,"",'記入欄'!N73)</f>
      </c>
      <c r="C37" s="63">
        <f>IF('記入欄'!P73=0,"",'記入欄'!P73)</f>
      </c>
      <c r="D37" s="304">
        <f>IF('記入欄'!Q73=0,"",'記入欄'!Q73)</f>
      </c>
      <c r="E37" s="304"/>
      <c r="F37" s="304">
        <f>IF('記入欄'!R73=0,"",'記入欄'!R73)</f>
      </c>
      <c r="G37" s="304"/>
    </row>
    <row r="38" spans="1:7" ht="41.25" customHeight="1">
      <c r="A38" s="59">
        <v>22</v>
      </c>
      <c r="B38" s="63">
        <f>IF('記入欄'!N74=0,"",'記入欄'!N74)</f>
      </c>
      <c r="C38" s="63">
        <f>IF('記入欄'!P74=0,"",'記入欄'!P74)</f>
      </c>
      <c r="D38" s="304">
        <f>IF('記入欄'!Q74=0,"",'記入欄'!Q74)</f>
      </c>
      <c r="E38" s="304"/>
      <c r="F38" s="304">
        <f>IF('記入欄'!R74=0,"",'記入欄'!R74)</f>
      </c>
      <c r="G38" s="304"/>
    </row>
    <row r="39" spans="1:7" ht="41.25" customHeight="1">
      <c r="A39" s="59">
        <v>23</v>
      </c>
      <c r="B39" s="63">
        <f>IF('記入欄'!N75=0,"",'記入欄'!N75)</f>
      </c>
      <c r="C39" s="63">
        <f>IF('記入欄'!P75=0,"",'記入欄'!P75)</f>
      </c>
      <c r="D39" s="304">
        <f>IF('記入欄'!Q75=0,"",'記入欄'!Q75)</f>
      </c>
      <c r="E39" s="304"/>
      <c r="F39" s="304">
        <f>IF('記入欄'!R75=0,"",'記入欄'!R75)</f>
      </c>
      <c r="G39" s="304"/>
    </row>
    <row r="40" spans="1:7" ht="41.25" customHeight="1">
      <c r="A40" s="59">
        <v>24</v>
      </c>
      <c r="B40" s="63">
        <f>IF('記入欄'!N76=0,"",'記入欄'!N76)</f>
      </c>
      <c r="C40" s="63">
        <f>IF('記入欄'!P76=0,"",'記入欄'!P76)</f>
      </c>
      <c r="D40" s="304">
        <f>IF('記入欄'!Q76=0,"",'記入欄'!Q76)</f>
      </c>
      <c r="E40" s="304"/>
      <c r="F40" s="304">
        <f>IF('記入欄'!R76=0,"",'記入欄'!R76)</f>
      </c>
      <c r="G40" s="304"/>
    </row>
    <row r="41" spans="1:7" ht="41.25" customHeight="1">
      <c r="A41" s="59">
        <v>25</v>
      </c>
      <c r="B41" s="63">
        <f>IF('記入欄'!N77=0,"",'記入欄'!N77)</f>
      </c>
      <c r="C41" s="63">
        <f>IF('記入欄'!P77=0,"",'記入欄'!P77)</f>
      </c>
      <c r="D41" s="304">
        <f>IF('記入欄'!Q77=0,"",'記入欄'!Q77)</f>
      </c>
      <c r="E41" s="304"/>
      <c r="F41" s="304">
        <f>IF('記入欄'!R77=0,"",'記入欄'!R77)</f>
      </c>
      <c r="G41" s="304"/>
    </row>
    <row r="42" spans="1:7" ht="41.25" customHeight="1">
      <c r="A42" s="59">
        <v>26</v>
      </c>
      <c r="B42" s="63">
        <f>IF('記入欄'!N78=0,"",'記入欄'!N78)</f>
      </c>
      <c r="C42" s="63">
        <f>IF('記入欄'!P78=0,"",'記入欄'!P78)</f>
      </c>
      <c r="D42" s="304">
        <f>IF('記入欄'!Q78=0,"",'記入欄'!Q78)</f>
      </c>
      <c r="E42" s="304"/>
      <c r="F42" s="304">
        <f>IF('記入欄'!R78=0,"",'記入欄'!R78)</f>
      </c>
      <c r="G42" s="304"/>
    </row>
    <row r="43" spans="1:7" ht="41.25" customHeight="1">
      <c r="A43" s="59">
        <v>27</v>
      </c>
      <c r="B43" s="63">
        <f>IF('記入欄'!N79=0,"",'記入欄'!N79)</f>
      </c>
      <c r="C43" s="63">
        <f>IF('記入欄'!P79=0,"",'記入欄'!P79)</f>
      </c>
      <c r="D43" s="304">
        <f>IF('記入欄'!Q79=0,"",'記入欄'!Q79)</f>
      </c>
      <c r="E43" s="304"/>
      <c r="F43" s="304">
        <f>IF('記入欄'!R79=0,"",'記入欄'!R79)</f>
      </c>
      <c r="G43" s="304"/>
    </row>
    <row r="44" spans="1:7" ht="41.25" customHeight="1">
      <c r="A44" s="66">
        <v>28</v>
      </c>
      <c r="B44" s="68">
        <f>IF('記入欄'!N80=0,"",'記入欄'!N80)</f>
      </c>
      <c r="C44" s="68">
        <f>IF('記入欄'!P80=0,"",'記入欄'!P80)</f>
      </c>
      <c r="D44" s="305">
        <f>IF('記入欄'!Q80=0,"",'記入欄'!Q80)</f>
      </c>
      <c r="E44" s="305"/>
      <c r="F44" s="305">
        <f>IF('記入欄'!R80=0,"",'記入欄'!R80)</f>
      </c>
      <c r="G44" s="305"/>
    </row>
    <row r="45" spans="1:7" ht="41.25" customHeight="1">
      <c r="A45" s="39">
        <v>29</v>
      </c>
      <c r="B45" s="69">
        <f>IF('記入欄'!N81=0,"",'記入欄'!N81)</f>
      </c>
      <c r="C45" s="70">
        <f>IF('記入欄'!P81=0,"",'記入欄'!P81)</f>
      </c>
      <c r="D45" s="290">
        <f>IF('記入欄'!Q81=0,"",'記入欄'!Q81)</f>
      </c>
      <c r="E45" s="291"/>
      <c r="F45" s="292">
        <f>IF('記入欄'!R81=0,"",'記入欄'!R81)</f>
      </c>
      <c r="G45" s="293"/>
    </row>
    <row r="46" spans="1:7" ht="41.25" customHeight="1">
      <c r="A46" s="39">
        <v>30</v>
      </c>
      <c r="B46" s="69">
        <f>IF('記入欄'!N82=0,"",'記入欄'!N82)</f>
      </c>
      <c r="C46" s="70">
        <f>IF('記入欄'!P82=0,"",'記入欄'!P82)</f>
      </c>
      <c r="D46" s="290">
        <f>IF('記入欄'!Q82=0,"",'記入欄'!Q82)</f>
      </c>
      <c r="E46" s="291"/>
      <c r="F46" s="292">
        <f>IF('記入欄'!R82=0,"",'記入欄'!R82)</f>
      </c>
      <c r="G46" s="293"/>
    </row>
    <row r="47" spans="1:7" ht="36.75" customHeight="1">
      <c r="A47" s="288" t="s">
        <v>130</v>
      </c>
      <c r="B47" s="289"/>
      <c r="C47" s="289"/>
      <c r="D47" s="289"/>
      <c r="E47" s="289"/>
      <c r="F47" s="289"/>
      <c r="G47" s="289"/>
    </row>
  </sheetData>
  <sheetProtection password="CC41" sheet="1"/>
  <mergeCells count="90">
    <mergeCell ref="A47:G47"/>
    <mergeCell ref="D44:E44"/>
    <mergeCell ref="F44:G44"/>
    <mergeCell ref="A24:G24"/>
    <mergeCell ref="D45:E45"/>
    <mergeCell ref="F45:G45"/>
    <mergeCell ref="D46:E46"/>
    <mergeCell ref="F46:G46"/>
    <mergeCell ref="D41:E41"/>
    <mergeCell ref="F41:G41"/>
    <mergeCell ref="D42:E42"/>
    <mergeCell ref="F42:G42"/>
    <mergeCell ref="D43:E43"/>
    <mergeCell ref="F43:G43"/>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21:E21"/>
    <mergeCell ref="F21:G21"/>
    <mergeCell ref="D22:E22"/>
    <mergeCell ref="F22:G22"/>
    <mergeCell ref="D23:E23"/>
    <mergeCell ref="F23:G23"/>
    <mergeCell ref="D18:E18"/>
    <mergeCell ref="F18:G18"/>
    <mergeCell ref="D19:E19"/>
    <mergeCell ref="F19:G19"/>
    <mergeCell ref="D20:E20"/>
    <mergeCell ref="F20:G20"/>
    <mergeCell ref="D15:E15"/>
    <mergeCell ref="F15:G15"/>
    <mergeCell ref="D16:E16"/>
    <mergeCell ref="F16:G16"/>
    <mergeCell ref="D17:E17"/>
    <mergeCell ref="F17:G17"/>
    <mergeCell ref="D12:E12"/>
    <mergeCell ref="F12:G12"/>
    <mergeCell ref="D13:E13"/>
    <mergeCell ref="F13:G13"/>
    <mergeCell ref="D14:E14"/>
    <mergeCell ref="F14:G14"/>
    <mergeCell ref="D9:E9"/>
    <mergeCell ref="F9:G9"/>
    <mergeCell ref="D10:E10"/>
    <mergeCell ref="F10:G10"/>
    <mergeCell ref="D11:E11"/>
    <mergeCell ref="F11:G11"/>
    <mergeCell ref="A5:D5"/>
    <mergeCell ref="E5:G5"/>
    <mergeCell ref="A7:B7"/>
    <mergeCell ref="C7:E7"/>
    <mergeCell ref="D8:E8"/>
    <mergeCell ref="F8:G8"/>
    <mergeCell ref="A6:B6"/>
    <mergeCell ref="C6:G6"/>
    <mergeCell ref="A1:G1"/>
    <mergeCell ref="A2:C2"/>
    <mergeCell ref="D2:F2"/>
    <mergeCell ref="A3:C3"/>
    <mergeCell ref="D3:F3"/>
    <mergeCell ref="A4:D4"/>
    <mergeCell ref="E4:G4"/>
    <mergeCell ref="A25:G25"/>
    <mergeCell ref="A26:C26"/>
    <mergeCell ref="D26:F26"/>
    <mergeCell ref="A27:C27"/>
    <mergeCell ref="D27:F27"/>
    <mergeCell ref="A28:D28"/>
    <mergeCell ref="E28:G28"/>
    <mergeCell ref="A29:D29"/>
    <mergeCell ref="E29:G29"/>
    <mergeCell ref="A30:B30"/>
    <mergeCell ref="C30:E30"/>
    <mergeCell ref="D31:E31"/>
    <mergeCell ref="F31:G3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G9"/>
  <sheetViews>
    <sheetView zoomScale="90" zoomScaleNormal="90" zoomScalePageLayoutView="0" workbookViewId="0" topLeftCell="A1">
      <selection activeCell="A3" sqref="A3"/>
    </sheetView>
  </sheetViews>
  <sheetFormatPr defaultColWidth="11" defaultRowHeight="15"/>
  <cols>
    <col min="1" max="1" width="16.09765625" style="0" bestFit="1" customWidth="1"/>
    <col min="2" max="3" width="8.796875" style="0" customWidth="1"/>
    <col min="4" max="33" width="8.69921875" style="0" customWidth="1"/>
  </cols>
  <sheetData>
    <row r="1" spans="1:5" ht="13.5">
      <c r="A1" s="1" t="s">
        <v>141</v>
      </c>
      <c r="B1" s="1">
        <f>+'記入欄'!C3</f>
        <v>0</v>
      </c>
      <c r="C1" s="1"/>
      <c r="D1" s="1"/>
      <c r="E1" s="1"/>
    </row>
    <row r="2" spans="1:7" ht="13.5">
      <c r="A2" s="1" t="s">
        <v>140</v>
      </c>
      <c r="B2" s="83"/>
      <c r="C2" s="83"/>
      <c r="D2" s="83"/>
      <c r="E2" s="83"/>
      <c r="F2" s="83"/>
      <c r="G2" s="83"/>
    </row>
    <row r="3" spans="1:7" ht="13.5">
      <c r="A3" s="84" t="e">
        <f>+'記入欄'!R2</f>
        <v>#N/A</v>
      </c>
      <c r="B3" s="83"/>
      <c r="C3" s="83"/>
      <c r="D3" s="83"/>
      <c r="E3" s="83"/>
      <c r="F3" s="83"/>
      <c r="G3" s="83"/>
    </row>
    <row r="4" spans="1:7" ht="13.5">
      <c r="A4" s="1"/>
      <c r="B4" s="83"/>
      <c r="C4" s="83"/>
      <c r="D4" s="83"/>
      <c r="E4" s="83"/>
      <c r="F4" s="83"/>
      <c r="G4" s="83"/>
    </row>
    <row r="5" spans="1:33" ht="15.75" customHeight="1">
      <c r="A5" s="12"/>
      <c r="B5" s="12"/>
      <c r="C5" s="12"/>
      <c r="D5" s="12">
        <v>1</v>
      </c>
      <c r="E5" s="12">
        <v>2</v>
      </c>
      <c r="F5" s="85">
        <v>3</v>
      </c>
      <c r="G5" s="12">
        <v>4</v>
      </c>
      <c r="H5" s="12">
        <v>5</v>
      </c>
      <c r="I5" s="85">
        <v>6</v>
      </c>
      <c r="J5" s="12">
        <v>7</v>
      </c>
      <c r="K5" s="12">
        <v>8</v>
      </c>
      <c r="L5" s="85">
        <v>9</v>
      </c>
      <c r="M5" s="12">
        <v>10</v>
      </c>
      <c r="N5" s="12">
        <v>11</v>
      </c>
      <c r="O5" s="85">
        <v>12</v>
      </c>
      <c r="P5" s="12">
        <v>13</v>
      </c>
      <c r="Q5" s="12">
        <v>14</v>
      </c>
      <c r="R5" s="85">
        <v>15</v>
      </c>
      <c r="S5" s="12">
        <v>16</v>
      </c>
      <c r="T5" s="85">
        <v>17</v>
      </c>
      <c r="U5" s="12">
        <v>18</v>
      </c>
      <c r="V5" s="85">
        <v>19</v>
      </c>
      <c r="W5" s="12">
        <v>20</v>
      </c>
      <c r="X5" s="85">
        <v>21</v>
      </c>
      <c r="Y5" s="12">
        <v>22</v>
      </c>
      <c r="Z5" s="85">
        <v>23</v>
      </c>
      <c r="AA5" s="12">
        <v>24</v>
      </c>
      <c r="AB5" s="85">
        <v>25</v>
      </c>
      <c r="AC5" s="12">
        <v>26</v>
      </c>
      <c r="AD5" s="85">
        <v>27</v>
      </c>
      <c r="AE5" s="12">
        <v>28</v>
      </c>
      <c r="AF5" s="85">
        <v>29</v>
      </c>
      <c r="AG5" s="12">
        <v>30</v>
      </c>
    </row>
    <row r="6" spans="1:33" ht="15.75" customHeight="1">
      <c r="A6" s="86" t="s">
        <v>48</v>
      </c>
      <c r="B6" s="87" t="e">
        <f>+A3</f>
        <v>#N/A</v>
      </c>
      <c r="C6" s="12">
        <f>+'記入欄'!D7</f>
        <v>0</v>
      </c>
      <c r="D6" s="30">
        <f>+'記入欄'!C21</f>
        <v>0</v>
      </c>
      <c r="E6" s="30">
        <f>+'記入欄'!C22</f>
        <v>0</v>
      </c>
      <c r="F6" s="30">
        <f>+'記入欄'!C23</f>
        <v>0</v>
      </c>
      <c r="G6" s="30">
        <f>+'記入欄'!C24</f>
        <v>0</v>
      </c>
      <c r="H6" s="30">
        <f>+'記入欄'!C25</f>
        <v>0</v>
      </c>
      <c r="I6" s="30">
        <f>+'記入欄'!C26</f>
        <v>0</v>
      </c>
      <c r="J6" s="30">
        <f>+'記入欄'!C27</f>
        <v>0</v>
      </c>
      <c r="K6" s="30">
        <f>+'記入欄'!C28</f>
        <v>0</v>
      </c>
      <c r="L6" s="30">
        <f>+'記入欄'!C29</f>
        <v>0</v>
      </c>
      <c r="M6" s="30">
        <f>+'記入欄'!C30</f>
        <v>0</v>
      </c>
      <c r="N6" s="30">
        <f>+'記入欄'!C31</f>
        <v>0</v>
      </c>
      <c r="O6" s="30">
        <f>+'記入欄'!C32</f>
        <v>0</v>
      </c>
      <c r="P6" s="30">
        <f>+'記入欄'!C33</f>
        <v>0</v>
      </c>
      <c r="Q6" s="30">
        <f>+'記入欄'!C34</f>
        <v>0</v>
      </c>
      <c r="R6" s="30">
        <f>+'記入欄'!C35</f>
        <v>0</v>
      </c>
      <c r="S6" s="30">
        <f>+'記入欄'!C36</f>
        <v>0</v>
      </c>
      <c r="T6" s="30">
        <f>+'記入欄'!C37</f>
        <v>0</v>
      </c>
      <c r="U6" s="30">
        <f>+'記入欄'!C38</f>
        <v>0</v>
      </c>
      <c r="V6" s="30">
        <f>+'記入欄'!C39</f>
        <v>0</v>
      </c>
      <c r="W6" s="30">
        <f>+'記入欄'!C40</f>
        <v>0</v>
      </c>
      <c r="X6" s="30">
        <f>+'記入欄'!C41</f>
        <v>0</v>
      </c>
      <c r="Y6" s="30">
        <f>+'記入欄'!C42</f>
        <v>0</v>
      </c>
      <c r="Z6" s="30">
        <f>+'記入欄'!C43</f>
        <v>0</v>
      </c>
      <c r="AA6" s="30">
        <f>+'記入欄'!C44</f>
        <v>0</v>
      </c>
      <c r="AB6" s="30">
        <f>+'記入欄'!C45</f>
        <v>0</v>
      </c>
      <c r="AC6" s="30">
        <f>+'記入欄'!C46</f>
        <v>0</v>
      </c>
      <c r="AD6" s="30">
        <f>+'記入欄'!C47</f>
        <v>0</v>
      </c>
      <c r="AE6" s="30">
        <f>+'記入欄'!C48</f>
        <v>0</v>
      </c>
      <c r="AF6" s="30">
        <f>+'記入欄'!C49</f>
        <v>0</v>
      </c>
      <c r="AG6" s="30">
        <f>+'記入欄'!C50</f>
        <v>0</v>
      </c>
    </row>
    <row r="7" spans="1:33" ht="15.75" customHeight="1">
      <c r="A7" s="86" t="s">
        <v>47</v>
      </c>
      <c r="B7" s="87" t="e">
        <f>+A3</f>
        <v>#N/A</v>
      </c>
      <c r="C7" s="12">
        <f>+'記入欄'!F7</f>
        <v>0</v>
      </c>
      <c r="D7" s="30">
        <f>+'記入欄'!N21</f>
        <v>0</v>
      </c>
      <c r="E7" s="30">
        <f>+'記入欄'!N22</f>
        <v>0</v>
      </c>
      <c r="F7" s="30">
        <f>+'記入欄'!N23</f>
        <v>0</v>
      </c>
      <c r="G7" s="30">
        <f>+'記入欄'!N24</f>
        <v>0</v>
      </c>
      <c r="H7" s="30">
        <f>+'記入欄'!N25</f>
        <v>0</v>
      </c>
      <c r="I7" s="30">
        <f>+'記入欄'!N26</f>
        <v>0</v>
      </c>
      <c r="J7" s="30">
        <f>+'記入欄'!N27</f>
        <v>0</v>
      </c>
      <c r="K7" s="30">
        <f>+'記入欄'!N28</f>
        <v>0</v>
      </c>
      <c r="L7" s="30">
        <f>+'記入欄'!N29</f>
        <v>0</v>
      </c>
      <c r="M7" s="30">
        <f>+'記入欄'!N30</f>
        <v>0</v>
      </c>
      <c r="N7" s="30">
        <f>+'記入欄'!N31</f>
        <v>0</v>
      </c>
      <c r="O7" s="30">
        <f>+'記入欄'!N32</f>
        <v>0</v>
      </c>
      <c r="P7" s="30">
        <f>+'記入欄'!N33</f>
        <v>0</v>
      </c>
      <c r="Q7" s="30">
        <f>+'記入欄'!N34</f>
        <v>0</v>
      </c>
      <c r="R7" s="30">
        <f>+'記入欄'!N35</f>
        <v>0</v>
      </c>
      <c r="S7" s="30">
        <f>+'記入欄'!N36</f>
        <v>0</v>
      </c>
      <c r="T7" s="30">
        <f>+'記入欄'!N37</f>
        <v>0</v>
      </c>
      <c r="U7" s="30">
        <f>+'記入欄'!N38</f>
        <v>0</v>
      </c>
      <c r="V7" s="30">
        <f>+'記入欄'!N39</f>
        <v>0</v>
      </c>
      <c r="W7" s="30">
        <f>+'記入欄'!N40</f>
        <v>0</v>
      </c>
      <c r="X7" s="30">
        <f>+'記入欄'!N41</f>
        <v>0</v>
      </c>
      <c r="Y7" s="30">
        <f>+'記入欄'!N42</f>
        <v>0</v>
      </c>
      <c r="Z7" s="30">
        <f>+'記入欄'!N43</f>
        <v>0</v>
      </c>
      <c r="AA7" s="30">
        <f>+'記入欄'!N44</f>
        <v>0</v>
      </c>
      <c r="AB7" s="30">
        <f>+'記入欄'!N45</f>
        <v>0</v>
      </c>
      <c r="AC7" s="30">
        <f>+'記入欄'!N46</f>
        <v>0</v>
      </c>
      <c r="AD7" s="30">
        <f>+'記入欄'!N47</f>
        <v>0</v>
      </c>
      <c r="AE7" s="30">
        <f>+'記入欄'!N48</f>
        <v>0</v>
      </c>
      <c r="AF7" s="30">
        <f>+'記入欄'!N49</f>
        <v>0</v>
      </c>
      <c r="AG7" s="30">
        <f>+'記入欄'!N50</f>
        <v>0</v>
      </c>
    </row>
    <row r="8" spans="1:33" ht="15.75" customHeight="1">
      <c r="A8" s="89" t="s">
        <v>49</v>
      </c>
      <c r="B8" s="87" t="e">
        <f>+A3</f>
        <v>#N/A</v>
      </c>
      <c r="C8" s="12">
        <f>+'記入欄'!D8</f>
        <v>0</v>
      </c>
      <c r="D8" s="30">
        <f>+'記入欄'!C53</f>
        <v>0</v>
      </c>
      <c r="E8" s="30">
        <f>+'記入欄'!C54</f>
        <v>0</v>
      </c>
      <c r="F8" s="30">
        <f>+'記入欄'!C55</f>
        <v>0</v>
      </c>
      <c r="G8" s="30">
        <f>+'記入欄'!C56</f>
        <v>0</v>
      </c>
      <c r="H8" s="30">
        <f>+'記入欄'!C57</f>
        <v>0</v>
      </c>
      <c r="I8" s="30">
        <f>+'記入欄'!C58</f>
        <v>0</v>
      </c>
      <c r="J8" s="30">
        <f>+'記入欄'!C59</f>
        <v>0</v>
      </c>
      <c r="K8" s="30">
        <f>+'記入欄'!C60</f>
        <v>0</v>
      </c>
      <c r="L8" s="30">
        <f>+'記入欄'!C61</f>
        <v>0</v>
      </c>
      <c r="M8" s="30">
        <f>+'記入欄'!C62</f>
        <v>0</v>
      </c>
      <c r="N8" s="30">
        <f>+'記入欄'!C63</f>
        <v>0</v>
      </c>
      <c r="O8" s="30">
        <f>+'記入欄'!C64</f>
        <v>0</v>
      </c>
      <c r="P8" s="30">
        <f>+'記入欄'!C65</f>
        <v>0</v>
      </c>
      <c r="Q8" s="30">
        <f>+'記入欄'!C66</f>
        <v>0</v>
      </c>
      <c r="R8" s="30">
        <f>+'記入欄'!C67</f>
        <v>0</v>
      </c>
      <c r="S8" s="30">
        <f>+'記入欄'!C68</f>
        <v>0</v>
      </c>
      <c r="T8" s="30">
        <f>+'記入欄'!C69</f>
        <v>0</v>
      </c>
      <c r="U8" s="30">
        <f>+'記入欄'!C70</f>
        <v>0</v>
      </c>
      <c r="V8" s="30">
        <f>+'記入欄'!C71</f>
        <v>0</v>
      </c>
      <c r="W8" s="30">
        <f>+'記入欄'!C72</f>
        <v>0</v>
      </c>
      <c r="X8" s="30">
        <f>+'記入欄'!C73</f>
        <v>0</v>
      </c>
      <c r="Y8" s="30">
        <f>+'記入欄'!C74</f>
        <v>0</v>
      </c>
      <c r="Z8" s="30">
        <f>+'記入欄'!C75</f>
        <v>0</v>
      </c>
      <c r="AA8" s="30">
        <f>+'記入欄'!C76</f>
        <v>0</v>
      </c>
      <c r="AB8" s="30">
        <f>+'記入欄'!C77</f>
        <v>0</v>
      </c>
      <c r="AC8" s="30">
        <f>+'記入欄'!C78</f>
        <v>0</v>
      </c>
      <c r="AD8" s="30">
        <f>+'記入欄'!C79</f>
        <v>0</v>
      </c>
      <c r="AE8" s="30">
        <f>+'記入欄'!C80</f>
        <v>0</v>
      </c>
      <c r="AF8" s="30">
        <f>+'記入欄'!C81</f>
        <v>0</v>
      </c>
      <c r="AG8" s="30">
        <f>+'記入欄'!C82</f>
        <v>0</v>
      </c>
    </row>
    <row r="9" spans="1:33" ht="13.5">
      <c r="A9" s="89" t="s">
        <v>50</v>
      </c>
      <c r="B9" s="87" t="e">
        <f>+A3</f>
        <v>#N/A</v>
      </c>
      <c r="C9" s="12">
        <f>+'記入欄'!F8</f>
        <v>0</v>
      </c>
      <c r="D9" s="30">
        <f>+'記入欄'!N53</f>
        <v>0</v>
      </c>
      <c r="E9" s="30">
        <f>+'記入欄'!N54</f>
        <v>0</v>
      </c>
      <c r="F9" s="30">
        <f>+'記入欄'!N55</f>
        <v>0</v>
      </c>
      <c r="G9" s="30">
        <f>+'記入欄'!N56</f>
        <v>0</v>
      </c>
      <c r="H9" s="30">
        <f>+'記入欄'!N57</f>
        <v>0</v>
      </c>
      <c r="I9" s="30">
        <f>+'記入欄'!N58</f>
        <v>0</v>
      </c>
      <c r="J9" s="30">
        <f>+'記入欄'!N59</f>
        <v>0</v>
      </c>
      <c r="K9" s="30">
        <f>+'記入欄'!N60</f>
        <v>0</v>
      </c>
      <c r="L9" s="30">
        <f>+'記入欄'!N61</f>
        <v>0</v>
      </c>
      <c r="M9" s="30">
        <f>+'記入欄'!N62</f>
        <v>0</v>
      </c>
      <c r="N9" s="30">
        <f>+'記入欄'!N63</f>
        <v>0</v>
      </c>
      <c r="O9" s="30">
        <f>+'記入欄'!N64</f>
        <v>0</v>
      </c>
      <c r="P9" s="30">
        <f>+'記入欄'!N65</f>
        <v>0</v>
      </c>
      <c r="Q9" s="30">
        <f>+'記入欄'!N66</f>
        <v>0</v>
      </c>
      <c r="R9" s="30">
        <f>+'記入欄'!N67</f>
        <v>0</v>
      </c>
      <c r="S9" s="30">
        <f>+'記入欄'!N68</f>
        <v>0</v>
      </c>
      <c r="T9" s="30">
        <f>+'記入欄'!N69</f>
        <v>0</v>
      </c>
      <c r="U9" s="30">
        <f>+'記入欄'!N70</f>
        <v>0</v>
      </c>
      <c r="V9" s="30">
        <f>+'記入欄'!N71</f>
        <v>0</v>
      </c>
      <c r="W9" s="30">
        <f>+'記入欄'!N72</f>
        <v>0</v>
      </c>
      <c r="X9" s="30">
        <f>+'記入欄'!N73</f>
        <v>0</v>
      </c>
      <c r="Y9" s="30">
        <f>+'記入欄'!N74</f>
        <v>0</v>
      </c>
      <c r="Z9" s="30">
        <f>+'記入欄'!N75</f>
        <v>0</v>
      </c>
      <c r="AA9" s="30">
        <f>+'記入欄'!N76</f>
        <v>0</v>
      </c>
      <c r="AB9" s="30">
        <f>+'記入欄'!N77</f>
        <v>0</v>
      </c>
      <c r="AC9" s="30">
        <f>+'記入欄'!N78</f>
        <v>0</v>
      </c>
      <c r="AD9" s="30">
        <f>+'記入欄'!N79</f>
        <v>0</v>
      </c>
      <c r="AE9" s="30">
        <f>+'記入欄'!N80</f>
        <v>0</v>
      </c>
      <c r="AF9" s="30">
        <f>+'記入欄'!N81</f>
        <v>0</v>
      </c>
      <c r="AG9" s="30">
        <f>+'記入欄'!N82</f>
        <v>0</v>
      </c>
    </row>
    <row r="10" ht="13.5" customHeight="1"/>
    <row r="11" ht="13.5" customHeight="1"/>
    <row r="12" ht="13.5" customHeight="1"/>
    <row r="13" ht="13.5" customHeight="1"/>
    <row r="14" ht="13.5" customHeight="1"/>
    <row r="15" ht="13.5" customHeight="1"/>
    <row r="16" ht="13.5" customHeight="1"/>
  </sheetData>
  <sheetProtection password="CC41" sheet="1"/>
  <printOptions/>
  <pageMargins left="0.75" right="0.75" top="1" bottom="1" header="0.512" footer="0.512"/>
  <pageSetup horizontalDpi="600" verticalDpi="600" orientation="portrait" paperSize="13" r:id="rId1"/>
</worksheet>
</file>

<file path=xl/worksheets/sheet9.xml><?xml version="1.0" encoding="utf-8"?>
<worksheet xmlns="http://schemas.openxmlformats.org/spreadsheetml/2006/main" xmlns:r="http://schemas.openxmlformats.org/officeDocument/2006/relationships">
  <dimension ref="A1:I65"/>
  <sheetViews>
    <sheetView zoomScale="90" zoomScaleNormal="90" zoomScalePageLayoutView="0" workbookViewId="0" topLeftCell="A1">
      <selection activeCell="A3" sqref="A3"/>
    </sheetView>
  </sheetViews>
  <sheetFormatPr defaultColWidth="11" defaultRowHeight="15"/>
  <cols>
    <col min="1" max="1" width="18.69921875" style="91" customWidth="1"/>
    <col min="2" max="2" width="5.09765625" style="0" customWidth="1"/>
    <col min="3" max="3" width="18.69921875" style="91" customWidth="1"/>
    <col min="4" max="6" width="5.09765625" style="0" customWidth="1"/>
    <col min="7" max="7" width="18.69921875" style="91" customWidth="1"/>
    <col min="8" max="8" width="5.09765625" style="0" customWidth="1"/>
    <col min="9" max="9" width="18.69921875" style="91" customWidth="1"/>
    <col min="10" max="12" width="8.69921875" style="0" customWidth="1"/>
  </cols>
  <sheetData>
    <row r="1" spans="1:3" ht="13.5">
      <c r="A1" s="49" t="s">
        <v>142</v>
      </c>
      <c r="B1" s="1"/>
      <c r="C1" s="90"/>
    </row>
    <row r="2" spans="1:4" ht="13.5">
      <c r="A2" s="90" t="s">
        <v>140</v>
      </c>
      <c r="B2" s="83"/>
      <c r="C2" s="92"/>
      <c r="D2" s="83"/>
    </row>
    <row r="3" spans="1:4" ht="13.5">
      <c r="A3" s="93" t="e">
        <f>+'.'!A3</f>
        <v>#N/A</v>
      </c>
      <c r="B3" s="83"/>
      <c r="C3" s="92"/>
      <c r="D3" s="83"/>
    </row>
    <row r="4" spans="1:4" ht="7.5" customHeight="1">
      <c r="A4" s="90"/>
      <c r="B4" s="83"/>
      <c r="C4" s="92"/>
      <c r="D4" s="83"/>
    </row>
    <row r="5" spans="1:9" ht="13.5">
      <c r="A5" s="81" t="s">
        <v>54</v>
      </c>
      <c r="B5" s="94"/>
      <c r="C5" s="81" t="s">
        <v>55</v>
      </c>
      <c r="D5" s="95"/>
      <c r="E5" s="96"/>
      <c r="F5" s="96"/>
      <c r="G5" s="82" t="s">
        <v>56</v>
      </c>
      <c r="H5" s="94"/>
      <c r="I5" s="82" t="s">
        <v>57</v>
      </c>
    </row>
    <row r="6" spans="1:9" s="98" customFormat="1" ht="13.5">
      <c r="A6" s="97">
        <f>+'記入欄'!C21</f>
        <v>0</v>
      </c>
      <c r="B6" s="30"/>
      <c r="C6" s="97">
        <f>+'記入欄'!N21</f>
        <v>0</v>
      </c>
      <c r="D6" s="97"/>
      <c r="E6" s="306">
        <v>1</v>
      </c>
      <c r="F6" s="88"/>
      <c r="G6" s="97">
        <f>+'記入欄'!C53</f>
        <v>0</v>
      </c>
      <c r="H6" s="30"/>
      <c r="I6" s="97">
        <f>+'記入欄'!N53</f>
        <v>0</v>
      </c>
    </row>
    <row r="7" spans="1:9" ht="13.5">
      <c r="A7" s="99" t="e">
        <f>+"("&amp;$A$3&amp;")"</f>
        <v>#N/A</v>
      </c>
      <c r="B7" s="30"/>
      <c r="C7" s="99" t="e">
        <f>+"("&amp;$A$3&amp;")"</f>
        <v>#N/A</v>
      </c>
      <c r="D7" s="99"/>
      <c r="E7" s="306"/>
      <c r="F7" s="88"/>
      <c r="G7" s="99" t="e">
        <f>+"("&amp;$A$3&amp;")"</f>
        <v>#N/A</v>
      </c>
      <c r="H7" s="30"/>
      <c r="I7" s="99" t="e">
        <f>+"("&amp;$A$3&amp;")"</f>
        <v>#N/A</v>
      </c>
    </row>
    <row r="8" spans="1:9" s="98" customFormat="1" ht="13.5">
      <c r="A8" s="97">
        <f>+'記入欄'!C22</f>
        <v>0</v>
      </c>
      <c r="B8" s="30"/>
      <c r="C8" s="97">
        <f>+'記入欄'!N22</f>
        <v>0</v>
      </c>
      <c r="D8" s="97"/>
      <c r="E8" s="306">
        <v>2</v>
      </c>
      <c r="F8" s="88"/>
      <c r="G8" s="97">
        <f>+'記入欄'!C54</f>
        <v>0</v>
      </c>
      <c r="H8" s="30"/>
      <c r="I8" s="97">
        <f>+'記入欄'!N54</f>
        <v>0</v>
      </c>
    </row>
    <row r="9" spans="1:9" ht="13.5">
      <c r="A9" s="99" t="e">
        <f>+"("&amp;$A$3&amp;")"</f>
        <v>#N/A</v>
      </c>
      <c r="B9" s="30"/>
      <c r="C9" s="99" t="e">
        <f>+"("&amp;$A$3&amp;")"</f>
        <v>#N/A</v>
      </c>
      <c r="D9" s="99"/>
      <c r="E9" s="306"/>
      <c r="F9" s="88"/>
      <c r="G9" s="99" t="e">
        <f>+"("&amp;$A$3&amp;")"</f>
        <v>#N/A</v>
      </c>
      <c r="H9" s="30"/>
      <c r="I9" s="99" t="e">
        <f>+"("&amp;$A$3&amp;")"</f>
        <v>#N/A</v>
      </c>
    </row>
    <row r="10" spans="1:9" s="98" customFormat="1" ht="13.5">
      <c r="A10" s="97">
        <f>+'記入欄'!C23</f>
        <v>0</v>
      </c>
      <c r="B10" s="30"/>
      <c r="C10" s="97">
        <f>+'記入欄'!N23</f>
        <v>0</v>
      </c>
      <c r="D10" s="97"/>
      <c r="E10" s="306">
        <v>3</v>
      </c>
      <c r="F10" s="88"/>
      <c r="G10" s="97">
        <f>+'記入欄'!C55</f>
        <v>0</v>
      </c>
      <c r="H10" s="30"/>
      <c r="I10" s="97">
        <f>+'記入欄'!N55</f>
        <v>0</v>
      </c>
    </row>
    <row r="11" spans="1:9" ht="13.5">
      <c r="A11" s="99" t="e">
        <f>+"("&amp;$A$3&amp;")"</f>
        <v>#N/A</v>
      </c>
      <c r="B11" s="30"/>
      <c r="C11" s="99" t="e">
        <f>+"("&amp;$A$3&amp;")"</f>
        <v>#N/A</v>
      </c>
      <c r="D11" s="99"/>
      <c r="E11" s="306"/>
      <c r="F11" s="88"/>
      <c r="G11" s="99" t="e">
        <f>+"("&amp;$A$3&amp;")"</f>
        <v>#N/A</v>
      </c>
      <c r="H11" s="30"/>
      <c r="I11" s="99" t="e">
        <f>+"("&amp;$A$3&amp;")"</f>
        <v>#N/A</v>
      </c>
    </row>
    <row r="12" spans="1:9" s="98" customFormat="1" ht="13.5">
      <c r="A12" s="97">
        <f>+'記入欄'!C24</f>
        <v>0</v>
      </c>
      <c r="B12" s="30"/>
      <c r="C12" s="97">
        <f>+'記入欄'!N24</f>
        <v>0</v>
      </c>
      <c r="D12" s="97"/>
      <c r="E12" s="306">
        <v>4</v>
      </c>
      <c r="F12" s="88"/>
      <c r="G12" s="97">
        <f>+'記入欄'!C56</f>
        <v>0</v>
      </c>
      <c r="H12" s="30"/>
      <c r="I12" s="97">
        <f>+'記入欄'!N56</f>
        <v>0</v>
      </c>
    </row>
    <row r="13" spans="1:9" ht="13.5">
      <c r="A13" s="99" t="e">
        <f>+"("&amp;$A$3&amp;")"</f>
        <v>#N/A</v>
      </c>
      <c r="B13" s="30"/>
      <c r="C13" s="99" t="e">
        <f>+"("&amp;$A$3&amp;")"</f>
        <v>#N/A</v>
      </c>
      <c r="D13" s="99"/>
      <c r="E13" s="306"/>
      <c r="F13" s="88"/>
      <c r="G13" s="99" t="e">
        <f>+"("&amp;$A$3&amp;")"</f>
        <v>#N/A</v>
      </c>
      <c r="H13" s="30"/>
      <c r="I13" s="99" t="e">
        <f>+"("&amp;$A$3&amp;")"</f>
        <v>#N/A</v>
      </c>
    </row>
    <row r="14" spans="1:9" s="98" customFormat="1" ht="13.5">
      <c r="A14" s="97">
        <f>+'記入欄'!C25</f>
        <v>0</v>
      </c>
      <c r="B14" s="30"/>
      <c r="C14" s="97">
        <f>+'記入欄'!N25</f>
        <v>0</v>
      </c>
      <c r="D14" s="97"/>
      <c r="E14" s="306">
        <v>5</v>
      </c>
      <c r="F14" s="88"/>
      <c r="G14" s="97">
        <f>+'記入欄'!C57</f>
        <v>0</v>
      </c>
      <c r="H14" s="30"/>
      <c r="I14" s="97">
        <f>+'記入欄'!N57</f>
        <v>0</v>
      </c>
    </row>
    <row r="15" spans="1:9" ht="13.5">
      <c r="A15" s="99" t="e">
        <f>+"("&amp;$A$3&amp;")"</f>
        <v>#N/A</v>
      </c>
      <c r="B15" s="30"/>
      <c r="C15" s="99" t="e">
        <f>+"("&amp;$A$3&amp;")"</f>
        <v>#N/A</v>
      </c>
      <c r="D15" s="99"/>
      <c r="E15" s="306"/>
      <c r="F15" s="88"/>
      <c r="G15" s="99" t="e">
        <f>+"("&amp;$A$3&amp;")"</f>
        <v>#N/A</v>
      </c>
      <c r="H15" s="30"/>
      <c r="I15" s="99" t="e">
        <f>+"("&amp;$A$3&amp;")"</f>
        <v>#N/A</v>
      </c>
    </row>
    <row r="16" spans="1:9" s="98" customFormat="1" ht="13.5">
      <c r="A16" s="97">
        <f>+'記入欄'!C26</f>
        <v>0</v>
      </c>
      <c r="B16" s="30"/>
      <c r="C16" s="97">
        <f>+'記入欄'!N26</f>
        <v>0</v>
      </c>
      <c r="D16" s="97"/>
      <c r="E16" s="306">
        <v>6</v>
      </c>
      <c r="F16" s="88"/>
      <c r="G16" s="97">
        <f>+'記入欄'!C58</f>
        <v>0</v>
      </c>
      <c r="H16" s="30"/>
      <c r="I16" s="97">
        <f>+'記入欄'!N58</f>
        <v>0</v>
      </c>
    </row>
    <row r="17" spans="1:9" ht="13.5">
      <c r="A17" s="99" t="e">
        <f>+"("&amp;$A$3&amp;")"</f>
        <v>#N/A</v>
      </c>
      <c r="B17" s="30"/>
      <c r="C17" s="99" t="e">
        <f>+"("&amp;$A$3&amp;")"</f>
        <v>#N/A</v>
      </c>
      <c r="D17" s="99"/>
      <c r="E17" s="306"/>
      <c r="F17" s="88"/>
      <c r="G17" s="99" t="e">
        <f>+"("&amp;$A$3&amp;")"</f>
        <v>#N/A</v>
      </c>
      <c r="H17" s="30"/>
      <c r="I17" s="99" t="e">
        <f>+"("&amp;$A$3&amp;")"</f>
        <v>#N/A</v>
      </c>
    </row>
    <row r="18" spans="1:9" s="98" customFormat="1" ht="13.5">
      <c r="A18" s="97">
        <f>+'記入欄'!C27</f>
        <v>0</v>
      </c>
      <c r="B18" s="30"/>
      <c r="C18" s="97">
        <f>+'記入欄'!N27</f>
        <v>0</v>
      </c>
      <c r="D18" s="97"/>
      <c r="E18" s="306">
        <v>7</v>
      </c>
      <c r="F18" s="88"/>
      <c r="G18" s="97">
        <f>+'記入欄'!C59</f>
        <v>0</v>
      </c>
      <c r="H18" s="30"/>
      <c r="I18" s="97">
        <f>+'記入欄'!N59</f>
        <v>0</v>
      </c>
    </row>
    <row r="19" spans="1:9" ht="13.5">
      <c r="A19" s="99" t="e">
        <f>+"("&amp;$A$3&amp;")"</f>
        <v>#N/A</v>
      </c>
      <c r="B19" s="30"/>
      <c r="C19" s="99" t="e">
        <f>+"("&amp;$A$3&amp;")"</f>
        <v>#N/A</v>
      </c>
      <c r="D19" s="99"/>
      <c r="E19" s="306"/>
      <c r="F19" s="88"/>
      <c r="G19" s="99" t="e">
        <f>+"("&amp;$A$3&amp;")"</f>
        <v>#N/A</v>
      </c>
      <c r="H19" s="30"/>
      <c r="I19" s="99" t="e">
        <f>+"("&amp;$A$3&amp;")"</f>
        <v>#N/A</v>
      </c>
    </row>
    <row r="20" spans="1:9" s="98" customFormat="1" ht="13.5">
      <c r="A20" s="97">
        <f>+'記入欄'!C28</f>
        <v>0</v>
      </c>
      <c r="B20" s="30"/>
      <c r="C20" s="97">
        <f>+'記入欄'!N28</f>
        <v>0</v>
      </c>
      <c r="D20" s="97"/>
      <c r="E20" s="306">
        <v>8</v>
      </c>
      <c r="F20" s="88"/>
      <c r="G20" s="97">
        <f>+'記入欄'!C60</f>
        <v>0</v>
      </c>
      <c r="H20" s="30"/>
      <c r="I20" s="97">
        <f>+'記入欄'!N60</f>
        <v>0</v>
      </c>
    </row>
    <row r="21" spans="1:9" ht="13.5">
      <c r="A21" s="99" t="e">
        <f>+"("&amp;$A$3&amp;")"</f>
        <v>#N/A</v>
      </c>
      <c r="B21" s="30"/>
      <c r="C21" s="99" t="e">
        <f>+"("&amp;$A$3&amp;")"</f>
        <v>#N/A</v>
      </c>
      <c r="D21" s="99"/>
      <c r="E21" s="306"/>
      <c r="F21" s="88"/>
      <c r="G21" s="99" t="e">
        <f>+"("&amp;$A$3&amp;")"</f>
        <v>#N/A</v>
      </c>
      <c r="H21" s="30"/>
      <c r="I21" s="99" t="e">
        <f>+"("&amp;$A$3&amp;")"</f>
        <v>#N/A</v>
      </c>
    </row>
    <row r="22" spans="1:9" s="98" customFormat="1" ht="13.5">
      <c r="A22" s="97">
        <f>+'記入欄'!C29</f>
        <v>0</v>
      </c>
      <c r="B22" s="30"/>
      <c r="C22" s="97">
        <f>+'記入欄'!N29</f>
        <v>0</v>
      </c>
      <c r="D22" s="97"/>
      <c r="E22" s="306">
        <v>9</v>
      </c>
      <c r="F22" s="88"/>
      <c r="G22" s="97">
        <f>+'記入欄'!C61</f>
        <v>0</v>
      </c>
      <c r="H22" s="30"/>
      <c r="I22" s="97">
        <f>+'記入欄'!N61</f>
        <v>0</v>
      </c>
    </row>
    <row r="23" spans="1:9" ht="13.5">
      <c r="A23" s="99" t="e">
        <f>+"("&amp;$A$3&amp;")"</f>
        <v>#N/A</v>
      </c>
      <c r="B23" s="30"/>
      <c r="C23" s="99" t="e">
        <f>+"("&amp;$A$3&amp;")"</f>
        <v>#N/A</v>
      </c>
      <c r="D23" s="99"/>
      <c r="E23" s="306"/>
      <c r="F23" s="88"/>
      <c r="G23" s="99" t="e">
        <f>+"("&amp;$A$3&amp;")"</f>
        <v>#N/A</v>
      </c>
      <c r="H23" s="30"/>
      <c r="I23" s="99" t="e">
        <f>+"("&amp;$A$3&amp;")"</f>
        <v>#N/A</v>
      </c>
    </row>
    <row r="24" spans="1:9" s="98" customFormat="1" ht="13.5">
      <c r="A24" s="97">
        <f>+'記入欄'!C30</f>
        <v>0</v>
      </c>
      <c r="B24" s="30"/>
      <c r="C24" s="97">
        <f>+'記入欄'!N30</f>
        <v>0</v>
      </c>
      <c r="D24" s="97"/>
      <c r="E24" s="306">
        <v>10</v>
      </c>
      <c r="F24" s="88"/>
      <c r="G24" s="97">
        <f>+'記入欄'!C62</f>
        <v>0</v>
      </c>
      <c r="H24" s="30"/>
      <c r="I24" s="97">
        <f>+'記入欄'!N62</f>
        <v>0</v>
      </c>
    </row>
    <row r="25" spans="1:9" ht="13.5">
      <c r="A25" s="99" t="e">
        <f>+"("&amp;$A$3&amp;")"</f>
        <v>#N/A</v>
      </c>
      <c r="B25" s="30"/>
      <c r="C25" s="99" t="e">
        <f>+"("&amp;$A$3&amp;")"</f>
        <v>#N/A</v>
      </c>
      <c r="D25" s="99"/>
      <c r="E25" s="306"/>
      <c r="F25" s="88"/>
      <c r="G25" s="99" t="e">
        <f>+"("&amp;$A$3&amp;")"</f>
        <v>#N/A</v>
      </c>
      <c r="H25" s="30"/>
      <c r="I25" s="99" t="e">
        <f>+"("&amp;$A$3&amp;")"</f>
        <v>#N/A</v>
      </c>
    </row>
    <row r="26" spans="1:9" s="98" customFormat="1" ht="13.5">
      <c r="A26" s="97">
        <f>+'記入欄'!C31</f>
        <v>0</v>
      </c>
      <c r="B26" s="30"/>
      <c r="C26" s="97">
        <f>+'記入欄'!N31</f>
        <v>0</v>
      </c>
      <c r="D26" s="97"/>
      <c r="E26" s="306">
        <v>11</v>
      </c>
      <c r="F26" s="88"/>
      <c r="G26" s="97">
        <f>+'記入欄'!C63</f>
        <v>0</v>
      </c>
      <c r="H26" s="30"/>
      <c r="I26" s="97">
        <f>+'記入欄'!N63</f>
        <v>0</v>
      </c>
    </row>
    <row r="27" spans="1:9" ht="13.5">
      <c r="A27" s="99" t="e">
        <f>+"("&amp;$A$3&amp;")"</f>
        <v>#N/A</v>
      </c>
      <c r="B27" s="30"/>
      <c r="C27" s="99" t="e">
        <f>+"("&amp;$A$3&amp;")"</f>
        <v>#N/A</v>
      </c>
      <c r="D27" s="99"/>
      <c r="E27" s="306"/>
      <c r="F27" s="88"/>
      <c r="G27" s="99" t="e">
        <f>+"("&amp;$A$3&amp;")"</f>
        <v>#N/A</v>
      </c>
      <c r="H27" s="30"/>
      <c r="I27" s="99" t="e">
        <f>+"("&amp;$A$3&amp;")"</f>
        <v>#N/A</v>
      </c>
    </row>
    <row r="28" spans="1:9" s="98" customFormat="1" ht="13.5">
      <c r="A28" s="97">
        <f>+'記入欄'!C32</f>
        <v>0</v>
      </c>
      <c r="B28" s="30"/>
      <c r="C28" s="97">
        <f>+'記入欄'!N32</f>
        <v>0</v>
      </c>
      <c r="D28" s="97"/>
      <c r="E28" s="306">
        <v>12</v>
      </c>
      <c r="F28" s="88"/>
      <c r="G28" s="97">
        <f>+'記入欄'!C64</f>
        <v>0</v>
      </c>
      <c r="H28" s="30"/>
      <c r="I28" s="97">
        <f>+'記入欄'!N64</f>
        <v>0</v>
      </c>
    </row>
    <row r="29" spans="1:9" ht="13.5">
      <c r="A29" s="99" t="e">
        <f>+"("&amp;$A$3&amp;")"</f>
        <v>#N/A</v>
      </c>
      <c r="B29" s="30"/>
      <c r="C29" s="99" t="e">
        <f>+"("&amp;$A$3&amp;")"</f>
        <v>#N/A</v>
      </c>
      <c r="D29" s="99"/>
      <c r="E29" s="306"/>
      <c r="F29" s="88"/>
      <c r="G29" s="99" t="e">
        <f>+"("&amp;$A$3&amp;")"</f>
        <v>#N/A</v>
      </c>
      <c r="H29" s="30"/>
      <c r="I29" s="99" t="e">
        <f>+"("&amp;$A$3&amp;")"</f>
        <v>#N/A</v>
      </c>
    </row>
    <row r="30" spans="1:9" s="98" customFormat="1" ht="13.5">
      <c r="A30" s="97">
        <f>+'記入欄'!C33</f>
        <v>0</v>
      </c>
      <c r="B30" s="30"/>
      <c r="C30" s="97">
        <f>+'記入欄'!N33</f>
        <v>0</v>
      </c>
      <c r="D30" s="97"/>
      <c r="E30" s="306">
        <v>13</v>
      </c>
      <c r="F30" s="88"/>
      <c r="G30" s="97">
        <f>+'記入欄'!C65</f>
        <v>0</v>
      </c>
      <c r="H30" s="30"/>
      <c r="I30" s="97">
        <f>+'記入欄'!N65</f>
        <v>0</v>
      </c>
    </row>
    <row r="31" spans="1:9" ht="13.5">
      <c r="A31" s="99" t="e">
        <f>+"("&amp;$A$3&amp;")"</f>
        <v>#N/A</v>
      </c>
      <c r="B31" s="30"/>
      <c r="C31" s="99" t="e">
        <f>+"("&amp;$A$3&amp;")"</f>
        <v>#N/A</v>
      </c>
      <c r="D31" s="99"/>
      <c r="E31" s="306"/>
      <c r="F31" s="88"/>
      <c r="G31" s="99" t="e">
        <f>+"("&amp;$A$3&amp;")"</f>
        <v>#N/A</v>
      </c>
      <c r="H31" s="30"/>
      <c r="I31" s="99" t="e">
        <f>+"("&amp;$A$3&amp;")"</f>
        <v>#N/A</v>
      </c>
    </row>
    <row r="32" spans="1:9" s="98" customFormat="1" ht="13.5">
      <c r="A32" s="97">
        <f>+'記入欄'!C34</f>
        <v>0</v>
      </c>
      <c r="B32" s="30"/>
      <c r="C32" s="97">
        <f>+'記入欄'!N34</f>
        <v>0</v>
      </c>
      <c r="D32" s="97"/>
      <c r="E32" s="306">
        <v>14</v>
      </c>
      <c r="F32" s="88"/>
      <c r="G32" s="97">
        <f>+'記入欄'!C66</f>
        <v>0</v>
      </c>
      <c r="H32" s="30"/>
      <c r="I32" s="97">
        <f>+'記入欄'!N66</f>
        <v>0</v>
      </c>
    </row>
    <row r="33" spans="1:9" ht="13.5">
      <c r="A33" s="99" t="e">
        <f>+"("&amp;$A$3&amp;")"</f>
        <v>#N/A</v>
      </c>
      <c r="B33" s="30"/>
      <c r="C33" s="99" t="e">
        <f>+"("&amp;$A$3&amp;")"</f>
        <v>#N/A</v>
      </c>
      <c r="D33" s="99"/>
      <c r="E33" s="306"/>
      <c r="F33" s="88"/>
      <c r="G33" s="99" t="e">
        <f>+"("&amp;$A$3&amp;")"</f>
        <v>#N/A</v>
      </c>
      <c r="H33" s="30"/>
      <c r="I33" s="99" t="e">
        <f>+"("&amp;$A$3&amp;")"</f>
        <v>#N/A</v>
      </c>
    </row>
    <row r="34" spans="1:9" s="98" customFormat="1" ht="13.5">
      <c r="A34" s="97">
        <f>+'記入欄'!C35</f>
        <v>0</v>
      </c>
      <c r="B34" s="30"/>
      <c r="C34" s="97">
        <f>+'記入欄'!N35</f>
        <v>0</v>
      </c>
      <c r="D34" s="97"/>
      <c r="E34" s="306">
        <v>15</v>
      </c>
      <c r="F34" s="88"/>
      <c r="G34" s="97">
        <f>+'記入欄'!C67</f>
        <v>0</v>
      </c>
      <c r="H34" s="30"/>
      <c r="I34" s="97">
        <f>+'記入欄'!N67</f>
        <v>0</v>
      </c>
    </row>
    <row r="35" spans="1:9" ht="13.5">
      <c r="A35" s="99" t="e">
        <f>+"("&amp;$A$3&amp;")"</f>
        <v>#N/A</v>
      </c>
      <c r="B35" s="30"/>
      <c r="C35" s="99" t="e">
        <f>+"("&amp;$A$3&amp;")"</f>
        <v>#N/A</v>
      </c>
      <c r="D35" s="99"/>
      <c r="E35" s="306"/>
      <c r="F35" s="88"/>
      <c r="G35" s="99" t="e">
        <f>+"("&amp;$A$3&amp;")"</f>
        <v>#N/A</v>
      </c>
      <c r="H35" s="30"/>
      <c r="I35" s="99" t="e">
        <f>+"("&amp;$A$3&amp;")"</f>
        <v>#N/A</v>
      </c>
    </row>
    <row r="36" spans="1:9" s="98" customFormat="1" ht="13.5">
      <c r="A36" s="97">
        <f>+'記入欄'!C36</f>
        <v>0</v>
      </c>
      <c r="B36" s="30"/>
      <c r="C36" s="97">
        <f>+'記入欄'!N36</f>
        <v>0</v>
      </c>
      <c r="D36" s="97"/>
      <c r="E36" s="306">
        <v>16</v>
      </c>
      <c r="F36" s="88"/>
      <c r="G36" s="97">
        <f>+'記入欄'!C68</f>
        <v>0</v>
      </c>
      <c r="H36" s="30"/>
      <c r="I36" s="97">
        <f>+'記入欄'!N68</f>
        <v>0</v>
      </c>
    </row>
    <row r="37" spans="1:9" ht="13.5">
      <c r="A37" s="99" t="e">
        <f>+"("&amp;$A$3&amp;")"</f>
        <v>#N/A</v>
      </c>
      <c r="B37" s="30"/>
      <c r="C37" s="99" t="e">
        <f>+"("&amp;$A$3&amp;")"</f>
        <v>#N/A</v>
      </c>
      <c r="D37" s="99"/>
      <c r="E37" s="306"/>
      <c r="F37" s="88"/>
      <c r="G37" s="99" t="e">
        <f>+"("&amp;$A$3&amp;")"</f>
        <v>#N/A</v>
      </c>
      <c r="H37" s="30"/>
      <c r="I37" s="99" t="e">
        <f>+"("&amp;$A$3&amp;")"</f>
        <v>#N/A</v>
      </c>
    </row>
    <row r="38" spans="1:9" s="98" customFormat="1" ht="13.5">
      <c r="A38" s="97">
        <f>+'記入欄'!C37</f>
        <v>0</v>
      </c>
      <c r="B38" s="30"/>
      <c r="C38" s="97">
        <f>+'記入欄'!N37</f>
        <v>0</v>
      </c>
      <c r="D38" s="97"/>
      <c r="E38" s="306">
        <v>17</v>
      </c>
      <c r="F38" s="88"/>
      <c r="G38" s="97">
        <f>+'記入欄'!C69</f>
        <v>0</v>
      </c>
      <c r="H38" s="30"/>
      <c r="I38" s="97">
        <f>+'記入欄'!N69</f>
        <v>0</v>
      </c>
    </row>
    <row r="39" spans="1:9" ht="13.5">
      <c r="A39" s="99" t="e">
        <f>+"("&amp;$A$3&amp;")"</f>
        <v>#N/A</v>
      </c>
      <c r="B39" s="30"/>
      <c r="C39" s="99" t="e">
        <f>+"("&amp;$A$3&amp;")"</f>
        <v>#N/A</v>
      </c>
      <c r="D39" s="99"/>
      <c r="E39" s="306"/>
      <c r="F39" s="88"/>
      <c r="G39" s="99" t="e">
        <f>+"("&amp;$A$3&amp;")"</f>
        <v>#N/A</v>
      </c>
      <c r="H39" s="30"/>
      <c r="I39" s="99" t="e">
        <f>+"("&amp;$A$3&amp;")"</f>
        <v>#N/A</v>
      </c>
    </row>
    <row r="40" spans="1:9" s="98" customFormat="1" ht="13.5">
      <c r="A40" s="97">
        <f>+'記入欄'!C38</f>
        <v>0</v>
      </c>
      <c r="B40" s="30"/>
      <c r="C40" s="97">
        <f>+'記入欄'!N38</f>
        <v>0</v>
      </c>
      <c r="D40" s="97"/>
      <c r="E40" s="306">
        <v>18</v>
      </c>
      <c r="F40" s="88"/>
      <c r="G40" s="97">
        <f>+'記入欄'!C70</f>
        <v>0</v>
      </c>
      <c r="H40" s="30"/>
      <c r="I40" s="97">
        <f>+'記入欄'!N70</f>
        <v>0</v>
      </c>
    </row>
    <row r="41" spans="1:9" ht="13.5">
      <c r="A41" s="99" t="e">
        <f>+"("&amp;$A$3&amp;")"</f>
        <v>#N/A</v>
      </c>
      <c r="B41" s="30"/>
      <c r="C41" s="99" t="e">
        <f>+"("&amp;$A$3&amp;")"</f>
        <v>#N/A</v>
      </c>
      <c r="D41" s="99"/>
      <c r="E41" s="306"/>
      <c r="F41" s="88"/>
      <c r="G41" s="99" t="e">
        <f>+"("&amp;$A$3&amp;")"</f>
        <v>#N/A</v>
      </c>
      <c r="H41" s="30"/>
      <c r="I41" s="99" t="e">
        <f>+"("&amp;$A$3&amp;")"</f>
        <v>#N/A</v>
      </c>
    </row>
    <row r="42" spans="1:9" s="98" customFormat="1" ht="13.5">
      <c r="A42" s="97">
        <f>+'記入欄'!C39</f>
        <v>0</v>
      </c>
      <c r="B42" s="30"/>
      <c r="C42" s="97">
        <f>+'記入欄'!N39</f>
        <v>0</v>
      </c>
      <c r="D42" s="97"/>
      <c r="E42" s="306">
        <v>19</v>
      </c>
      <c r="F42" s="88"/>
      <c r="G42" s="97">
        <f>+'記入欄'!C71</f>
        <v>0</v>
      </c>
      <c r="H42" s="30"/>
      <c r="I42" s="97">
        <f>+'記入欄'!N71</f>
        <v>0</v>
      </c>
    </row>
    <row r="43" spans="1:9" ht="13.5">
      <c r="A43" s="99" t="e">
        <f>+"("&amp;$A$3&amp;")"</f>
        <v>#N/A</v>
      </c>
      <c r="B43" s="30"/>
      <c r="C43" s="99" t="e">
        <f>+"("&amp;$A$3&amp;")"</f>
        <v>#N/A</v>
      </c>
      <c r="D43" s="99"/>
      <c r="E43" s="306"/>
      <c r="F43" s="88"/>
      <c r="G43" s="99" t="e">
        <f>+"("&amp;$A$3&amp;")"</f>
        <v>#N/A</v>
      </c>
      <c r="H43" s="30"/>
      <c r="I43" s="99" t="e">
        <f>+"("&amp;$A$3&amp;")"</f>
        <v>#N/A</v>
      </c>
    </row>
    <row r="44" spans="1:9" s="98" customFormat="1" ht="13.5">
      <c r="A44" s="97">
        <f>+'記入欄'!C40</f>
        <v>0</v>
      </c>
      <c r="B44" s="30"/>
      <c r="C44" s="97">
        <f>+'記入欄'!N40</f>
        <v>0</v>
      </c>
      <c r="D44" s="97"/>
      <c r="E44" s="306">
        <v>20</v>
      </c>
      <c r="F44" s="88"/>
      <c r="G44" s="97">
        <f>+'記入欄'!C72</f>
        <v>0</v>
      </c>
      <c r="H44" s="30"/>
      <c r="I44" s="97">
        <f>+'記入欄'!N72</f>
        <v>0</v>
      </c>
    </row>
    <row r="45" spans="1:9" ht="13.5">
      <c r="A45" s="99" t="e">
        <f>+"("&amp;$A$3&amp;")"</f>
        <v>#N/A</v>
      </c>
      <c r="B45" s="30"/>
      <c r="C45" s="99" t="e">
        <f>+"("&amp;$A$3&amp;")"</f>
        <v>#N/A</v>
      </c>
      <c r="D45" s="99"/>
      <c r="E45" s="306"/>
      <c r="F45" s="88"/>
      <c r="G45" s="99" t="e">
        <f>+"("&amp;$A$3&amp;")"</f>
        <v>#N/A</v>
      </c>
      <c r="H45" s="30"/>
      <c r="I45" s="99" t="e">
        <f>+"("&amp;$A$3&amp;")"</f>
        <v>#N/A</v>
      </c>
    </row>
    <row r="46" spans="1:9" ht="13.5">
      <c r="A46" s="97">
        <f>+'記入欄'!C41</f>
        <v>0</v>
      </c>
      <c r="B46" s="30"/>
      <c r="C46" s="97">
        <f>+'記入欄'!N41</f>
        <v>0</v>
      </c>
      <c r="E46" s="306">
        <v>21</v>
      </c>
      <c r="G46" s="97">
        <f>+'記入欄'!C73</f>
        <v>0</v>
      </c>
      <c r="H46" s="30"/>
      <c r="I46" s="97">
        <f>+'記入欄'!N73</f>
        <v>0</v>
      </c>
    </row>
    <row r="47" spans="1:9" ht="13.5">
      <c r="A47" s="99" t="e">
        <f>+"("&amp;$A$3&amp;")"</f>
        <v>#N/A</v>
      </c>
      <c r="B47" s="30"/>
      <c r="C47" s="99" t="e">
        <f>+"("&amp;$A$3&amp;")"</f>
        <v>#N/A</v>
      </c>
      <c r="E47" s="306"/>
      <c r="G47" s="99" t="e">
        <f>+"("&amp;$A$3&amp;")"</f>
        <v>#N/A</v>
      </c>
      <c r="H47" s="30"/>
      <c r="I47" s="99" t="e">
        <f>+"("&amp;$A$3&amp;")"</f>
        <v>#N/A</v>
      </c>
    </row>
    <row r="48" spans="1:9" ht="13.5">
      <c r="A48" s="97">
        <f>+'記入欄'!C42</f>
        <v>0</v>
      </c>
      <c r="B48" s="30"/>
      <c r="C48" s="97">
        <f>+'記入欄'!N42</f>
        <v>0</v>
      </c>
      <c r="E48" s="306">
        <v>22</v>
      </c>
      <c r="G48" s="97">
        <f>+'記入欄'!C74</f>
        <v>0</v>
      </c>
      <c r="H48" s="30"/>
      <c r="I48" s="97">
        <f>+'記入欄'!N74</f>
        <v>0</v>
      </c>
    </row>
    <row r="49" spans="1:9" ht="13.5">
      <c r="A49" s="99" t="e">
        <f>+"("&amp;$A$3&amp;")"</f>
        <v>#N/A</v>
      </c>
      <c r="B49" s="30"/>
      <c r="C49" s="99" t="e">
        <f>+"("&amp;$A$3&amp;")"</f>
        <v>#N/A</v>
      </c>
      <c r="E49" s="306"/>
      <c r="G49" s="99" t="e">
        <f>+"("&amp;$A$3&amp;")"</f>
        <v>#N/A</v>
      </c>
      <c r="H49" s="30"/>
      <c r="I49" s="99" t="e">
        <f>+"("&amp;$A$3&amp;")"</f>
        <v>#N/A</v>
      </c>
    </row>
    <row r="50" spans="1:9" ht="13.5">
      <c r="A50" s="97">
        <f>+'記入欄'!C43</f>
        <v>0</v>
      </c>
      <c r="B50" s="30"/>
      <c r="C50" s="97">
        <f>+'記入欄'!N43</f>
        <v>0</v>
      </c>
      <c r="E50" s="306">
        <v>23</v>
      </c>
      <c r="G50" s="97">
        <f>+'記入欄'!C75</f>
        <v>0</v>
      </c>
      <c r="H50" s="30"/>
      <c r="I50" s="97">
        <f>+'記入欄'!N75</f>
        <v>0</v>
      </c>
    </row>
    <row r="51" spans="1:9" ht="13.5">
      <c r="A51" s="99" t="e">
        <f>+"("&amp;$A$3&amp;")"</f>
        <v>#N/A</v>
      </c>
      <c r="B51" s="30"/>
      <c r="C51" s="99" t="e">
        <f>+"("&amp;$A$3&amp;")"</f>
        <v>#N/A</v>
      </c>
      <c r="E51" s="306"/>
      <c r="G51" s="99" t="e">
        <f>+"("&amp;$A$3&amp;")"</f>
        <v>#N/A</v>
      </c>
      <c r="H51" s="30"/>
      <c r="I51" s="99" t="e">
        <f>+"("&amp;$A$3&amp;")"</f>
        <v>#N/A</v>
      </c>
    </row>
    <row r="52" spans="1:9" ht="13.5">
      <c r="A52" s="97">
        <f>+'記入欄'!C44</f>
        <v>0</v>
      </c>
      <c r="B52" s="30"/>
      <c r="C52" s="97">
        <f>+'記入欄'!N44</f>
        <v>0</v>
      </c>
      <c r="E52" s="306">
        <v>24</v>
      </c>
      <c r="G52" s="97">
        <f>+'記入欄'!C76</f>
        <v>0</v>
      </c>
      <c r="H52" s="30"/>
      <c r="I52" s="97">
        <f>+'記入欄'!N76</f>
        <v>0</v>
      </c>
    </row>
    <row r="53" spans="1:9" ht="13.5">
      <c r="A53" s="99" t="e">
        <f>+"("&amp;$A$3&amp;")"</f>
        <v>#N/A</v>
      </c>
      <c r="B53" s="30"/>
      <c r="C53" s="99" t="e">
        <f>+"("&amp;$A$3&amp;")"</f>
        <v>#N/A</v>
      </c>
      <c r="E53" s="306"/>
      <c r="G53" s="99" t="e">
        <f>+"("&amp;$A$3&amp;")"</f>
        <v>#N/A</v>
      </c>
      <c r="H53" s="30"/>
      <c r="I53" s="99" t="e">
        <f>+"("&amp;$A$3&amp;")"</f>
        <v>#N/A</v>
      </c>
    </row>
    <row r="54" spans="1:9" ht="13.5">
      <c r="A54" s="97">
        <f>+'記入欄'!C45</f>
        <v>0</v>
      </c>
      <c r="B54" s="30"/>
      <c r="C54" s="97">
        <f>+'記入欄'!N45</f>
        <v>0</v>
      </c>
      <c r="E54" s="306">
        <v>25</v>
      </c>
      <c r="G54" s="97">
        <f>+'記入欄'!C77</f>
        <v>0</v>
      </c>
      <c r="H54" s="30"/>
      <c r="I54" s="97">
        <f>+'記入欄'!N77</f>
        <v>0</v>
      </c>
    </row>
    <row r="55" spans="1:9" ht="13.5">
      <c r="A55" s="99" t="e">
        <f>+"("&amp;$A$3&amp;")"</f>
        <v>#N/A</v>
      </c>
      <c r="B55" s="30"/>
      <c r="C55" s="99" t="e">
        <f>+"("&amp;$A$3&amp;")"</f>
        <v>#N/A</v>
      </c>
      <c r="E55" s="306"/>
      <c r="G55" s="99" t="e">
        <f>+"("&amp;$A$3&amp;")"</f>
        <v>#N/A</v>
      </c>
      <c r="H55" s="30"/>
      <c r="I55" s="99" t="e">
        <f>+"("&amp;$A$3&amp;")"</f>
        <v>#N/A</v>
      </c>
    </row>
    <row r="56" spans="1:9" ht="13.5">
      <c r="A56" s="97">
        <f>+'記入欄'!C46</f>
        <v>0</v>
      </c>
      <c r="B56" s="30"/>
      <c r="C56" s="97">
        <f>+'記入欄'!N46</f>
        <v>0</v>
      </c>
      <c r="E56" s="306">
        <v>26</v>
      </c>
      <c r="G56" s="97">
        <f>+'記入欄'!C78</f>
        <v>0</v>
      </c>
      <c r="H56" s="30"/>
      <c r="I56" s="97">
        <f>+'記入欄'!N78</f>
        <v>0</v>
      </c>
    </row>
    <row r="57" spans="1:9" ht="13.5">
      <c r="A57" s="99" t="e">
        <f>+"("&amp;$A$3&amp;")"</f>
        <v>#N/A</v>
      </c>
      <c r="B57" s="30"/>
      <c r="C57" s="99" t="e">
        <f>+"("&amp;$A$3&amp;")"</f>
        <v>#N/A</v>
      </c>
      <c r="E57" s="306"/>
      <c r="G57" s="99" t="e">
        <f>+"("&amp;$A$3&amp;")"</f>
        <v>#N/A</v>
      </c>
      <c r="H57" s="30"/>
      <c r="I57" s="99" t="e">
        <f>+"("&amp;$A$3&amp;")"</f>
        <v>#N/A</v>
      </c>
    </row>
    <row r="58" spans="1:9" ht="13.5">
      <c r="A58" s="97">
        <f>+'記入欄'!C47</f>
        <v>0</v>
      </c>
      <c r="B58" s="30"/>
      <c r="C58" s="97">
        <f>+'記入欄'!N47</f>
        <v>0</v>
      </c>
      <c r="E58" s="306">
        <v>27</v>
      </c>
      <c r="G58" s="97">
        <f>+'記入欄'!C79</f>
        <v>0</v>
      </c>
      <c r="H58" s="30"/>
      <c r="I58" s="97">
        <f>+'記入欄'!N79</f>
        <v>0</v>
      </c>
    </row>
    <row r="59" spans="1:9" ht="13.5">
      <c r="A59" s="99" t="e">
        <f>+"("&amp;$A$3&amp;")"</f>
        <v>#N/A</v>
      </c>
      <c r="B59" s="30"/>
      <c r="C59" s="99" t="e">
        <f>+"("&amp;$A$3&amp;")"</f>
        <v>#N/A</v>
      </c>
      <c r="E59" s="306"/>
      <c r="G59" s="99" t="e">
        <f>+"("&amp;$A$3&amp;")"</f>
        <v>#N/A</v>
      </c>
      <c r="H59" s="30"/>
      <c r="I59" s="99" t="e">
        <f>+"("&amp;$A$3&amp;")"</f>
        <v>#N/A</v>
      </c>
    </row>
    <row r="60" spans="1:9" ht="13.5">
      <c r="A60" s="97">
        <f>+'記入欄'!C48</f>
        <v>0</v>
      </c>
      <c r="B60" s="30"/>
      <c r="C60" s="97">
        <f>+'記入欄'!N48</f>
        <v>0</v>
      </c>
      <c r="E60" s="306">
        <v>28</v>
      </c>
      <c r="G60" s="97">
        <f>+'記入欄'!C80</f>
        <v>0</v>
      </c>
      <c r="H60" s="30"/>
      <c r="I60" s="97">
        <f>+'記入欄'!N80</f>
        <v>0</v>
      </c>
    </row>
    <row r="61" spans="1:9" ht="13.5">
      <c r="A61" s="99" t="e">
        <f>+"("&amp;$A$3&amp;")"</f>
        <v>#N/A</v>
      </c>
      <c r="B61" s="30"/>
      <c r="C61" s="99" t="e">
        <f>+"("&amp;$A$3&amp;")"</f>
        <v>#N/A</v>
      </c>
      <c r="E61" s="306"/>
      <c r="G61" s="99" t="e">
        <f>+"("&amp;$A$3&amp;")"</f>
        <v>#N/A</v>
      </c>
      <c r="H61" s="30"/>
      <c r="I61" s="99" t="e">
        <f>+"("&amp;$A$3&amp;")"</f>
        <v>#N/A</v>
      </c>
    </row>
    <row r="62" spans="1:9" ht="13.5">
      <c r="A62" s="97">
        <f>+'記入欄'!C49</f>
        <v>0</v>
      </c>
      <c r="B62" s="30"/>
      <c r="C62" s="97">
        <f>+'記入欄'!N49</f>
        <v>0</v>
      </c>
      <c r="E62" s="306">
        <v>29</v>
      </c>
      <c r="G62" s="97">
        <f>+'記入欄'!C81</f>
        <v>0</v>
      </c>
      <c r="H62" s="30"/>
      <c r="I62" s="97">
        <f>+'記入欄'!N81</f>
        <v>0</v>
      </c>
    </row>
    <row r="63" spans="1:9" ht="13.5">
      <c r="A63" s="99" t="e">
        <f>+"("&amp;$A$3&amp;")"</f>
        <v>#N/A</v>
      </c>
      <c r="B63" s="30"/>
      <c r="C63" s="99" t="e">
        <f>+"("&amp;$A$3&amp;")"</f>
        <v>#N/A</v>
      </c>
      <c r="E63" s="306"/>
      <c r="G63" s="99" t="e">
        <f>+"("&amp;$A$3&amp;")"</f>
        <v>#N/A</v>
      </c>
      <c r="H63" s="30"/>
      <c r="I63" s="99" t="e">
        <f>+"("&amp;$A$3&amp;")"</f>
        <v>#N/A</v>
      </c>
    </row>
    <row r="64" spans="1:9" ht="13.5">
      <c r="A64" s="97">
        <f>+'記入欄'!C50</f>
        <v>0</v>
      </c>
      <c r="B64" s="30"/>
      <c r="C64" s="97">
        <f>+'記入欄'!N50</f>
        <v>0</v>
      </c>
      <c r="E64" s="306">
        <v>30</v>
      </c>
      <c r="G64" s="97">
        <f>+'記入欄'!C82</f>
        <v>0</v>
      </c>
      <c r="H64" s="30"/>
      <c r="I64" s="97">
        <f>+'記入欄'!N82</f>
        <v>0</v>
      </c>
    </row>
    <row r="65" spans="1:9" ht="13.5">
      <c r="A65" s="99" t="e">
        <f>+"("&amp;$A$3&amp;")"</f>
        <v>#N/A</v>
      </c>
      <c r="B65" s="30"/>
      <c r="C65" s="99" t="e">
        <f>+"("&amp;$A$3&amp;")"</f>
        <v>#N/A</v>
      </c>
      <c r="E65" s="306"/>
      <c r="G65" s="99" t="e">
        <f>+"("&amp;$A$3&amp;")"</f>
        <v>#N/A</v>
      </c>
      <c r="H65" s="30"/>
      <c r="I65" s="99" t="e">
        <f>+"("&amp;$A$3&amp;")"</f>
        <v>#N/A</v>
      </c>
    </row>
  </sheetData>
  <sheetProtection password="CC41" sheet="1"/>
  <mergeCells count="30">
    <mergeCell ref="E30:E31"/>
    <mergeCell ref="E32:E33"/>
    <mergeCell ref="E34:E35"/>
    <mergeCell ref="E42:E43"/>
    <mergeCell ref="E44:E45"/>
    <mergeCell ref="E36:E37"/>
    <mergeCell ref="E38:E39"/>
    <mergeCell ref="E40:E41"/>
    <mergeCell ref="E18:E19"/>
    <mergeCell ref="E20:E21"/>
    <mergeCell ref="E22:E23"/>
    <mergeCell ref="E24:E25"/>
    <mergeCell ref="E26:E27"/>
    <mergeCell ref="E28:E29"/>
    <mergeCell ref="E6:E7"/>
    <mergeCell ref="E8:E9"/>
    <mergeCell ref="E10:E11"/>
    <mergeCell ref="E12:E13"/>
    <mergeCell ref="E14:E15"/>
    <mergeCell ref="E16:E17"/>
    <mergeCell ref="E58:E59"/>
    <mergeCell ref="E60:E61"/>
    <mergeCell ref="E62:E63"/>
    <mergeCell ref="E64:E65"/>
    <mergeCell ref="E46:E47"/>
    <mergeCell ref="E48:E49"/>
    <mergeCell ref="E50:E51"/>
    <mergeCell ref="E52:E53"/>
    <mergeCell ref="E54:E55"/>
    <mergeCell ref="E56:E57"/>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埼玉県バドミントン協会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大澤一之</cp:lastModifiedBy>
  <cp:lastPrinted>2020-01-24T02:36:45Z</cp:lastPrinted>
  <dcterms:created xsi:type="dcterms:W3CDTF">2003-05-28T01:11:30Z</dcterms:created>
  <dcterms:modified xsi:type="dcterms:W3CDTF">2020-02-02T02:41:14Z</dcterms:modified>
  <cp:category/>
  <cp:version/>
  <cp:contentType/>
  <cp:contentStatus/>
</cp:coreProperties>
</file>