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175" yWindow="65521" windowWidth="4095" windowHeight="8685" activeTab="0"/>
  </bookViews>
  <sheets>
    <sheet name="記入上の注意" sheetId="1" r:id="rId1"/>
    <sheet name="記入欄" sheetId="2" r:id="rId2"/>
    <sheet name="印刷用申込用紙" sheetId="3" r:id="rId3"/>
    <sheet name="." sheetId="4" r:id="rId4"/>
    <sheet name=".." sheetId="5" r:id="rId5"/>
    <sheet name="..." sheetId="6" r:id="rId6"/>
  </sheets>
  <definedNames>
    <definedName name="_xlnm.Print_Area" localSheetId="2">'印刷用申込用紙'!$A$1:$AY$45</definedName>
  </definedNames>
  <calcPr fullCalcOnLoad="1"/>
</workbook>
</file>

<file path=xl/sharedStrings.xml><?xml version="1.0" encoding="utf-8"?>
<sst xmlns="http://schemas.openxmlformats.org/spreadsheetml/2006/main" count="2789" uniqueCount="2247">
  <si>
    <t>郡市名</t>
  </si>
  <si>
    <t>体育大会参加申込書</t>
  </si>
  <si>
    <t>１．団　体　戦</t>
  </si>
  <si>
    <t>（</t>
  </si>
  <si>
    <t>）</t>
  </si>
  <si>
    <t>学　　年</t>
  </si>
  <si>
    <t>備　　　考</t>
  </si>
  <si>
    <t>年</t>
  </si>
  <si>
    <t>番　号</t>
  </si>
  <si>
    <t>学　年</t>
  </si>
  <si>
    <t>引率保護者名</t>
  </si>
  <si>
    <t>自宅電話</t>
  </si>
  <si>
    <t>基本データ</t>
  </si>
  <si>
    <t>←</t>
  </si>
  <si>
    <t>学校名（ふりがな）</t>
  </si>
  <si>
    <t>　　入力してください。</t>
  </si>
  <si>
    <t>Ｓ４</t>
  </si>
  <si>
    <t>Ｓ５</t>
  </si>
  <si>
    <t>Ｓ６</t>
  </si>
  <si>
    <r>
      <t>　次に</t>
    </r>
    <r>
      <rPr>
        <sz val="14"/>
        <color indexed="10"/>
        <rFont val="ＭＳ 明朝"/>
        <family val="1"/>
      </rPr>
      <t>記入欄</t>
    </r>
    <r>
      <rPr>
        <sz val="14"/>
        <rFont val="ＭＳ 明朝"/>
        <family val="1"/>
      </rPr>
      <t>のワークシートに必要事項を記入してください。</t>
    </r>
  </si>
  <si>
    <r>
      <t>　最後に</t>
    </r>
    <r>
      <rPr>
        <sz val="14"/>
        <color indexed="10"/>
        <rFont val="ＭＳ 明朝"/>
        <family val="1"/>
      </rPr>
      <t>印刷用申込用紙</t>
    </r>
    <r>
      <rPr>
        <sz val="14"/>
        <rFont val="ＭＳ 明朝"/>
        <family val="1"/>
      </rPr>
      <t>のワークシートで印刷してください。</t>
    </r>
  </si>
  <si>
    <r>
      <t>　まずこの</t>
    </r>
    <r>
      <rPr>
        <sz val="14"/>
        <color indexed="10"/>
        <rFont val="ＭＳ 明朝"/>
        <family val="1"/>
      </rPr>
      <t>記入上の注意</t>
    </r>
    <r>
      <rPr>
        <sz val="14"/>
        <rFont val="ＭＳ 明朝"/>
        <family val="1"/>
      </rPr>
      <t>（記入・発送の方法）をお読みください。</t>
    </r>
  </si>
  <si>
    <t>　　にお願いします。</t>
  </si>
  <si>
    <t>半角数字で入力してください</t>
  </si>
  <si>
    <t>地区順位</t>
  </si>
  <si>
    <t>位</t>
  </si>
  <si>
    <t>氏</t>
  </si>
  <si>
    <t>ペア名１</t>
  </si>
  <si>
    <t>　※選手名の入力例</t>
  </si>
  <si>
    <t>　　　　山田　太郎　、　東　光太郎　、　金田一　一</t>
  </si>
  <si>
    <t>　　　　獅堂　　光　、　神　　啓介</t>
  </si>
  <si>
    <t>　※学校にクラブがなく、保護者引率の場合のみ、黄色いセルに</t>
  </si>
  <si>
    <t>以上、よろしくお願いします。</t>
  </si>
  <si>
    <t>主将名（ふりがな）</t>
  </si>
  <si>
    <t>団体戦</t>
  </si>
  <si>
    <t>（</t>
  </si>
  <si>
    <t>・</t>
  </si>
  <si>
    <t>月</t>
  </si>
  <si>
    <t>を記入</t>
  </si>
  <si>
    <t>日付</t>
  </si>
  <si>
    <t>月</t>
  </si>
  <si>
    <t>　※学校にクラブがなく、保護者引率の場合のみ、</t>
  </si>
  <si>
    <t>　　黄色いセルに入力してください。</t>
  </si>
  <si>
    <t>　　・電話番号は半角で記入してください。</t>
  </si>
  <si>
    <t>日</t>
  </si>
  <si>
    <t>学校長氏名</t>
  </si>
  <si>
    <t>男</t>
  </si>
  <si>
    <t>女</t>
  </si>
  <si>
    <t>有</t>
  </si>
  <si>
    <t>無</t>
  </si>
  <si>
    <t>平成</t>
  </si>
  <si>
    <t>年度</t>
  </si>
  <si>
    <t>学校名</t>
  </si>
  <si>
    <t>所在地</t>
  </si>
  <si>
    <t>ペア名２</t>
  </si>
  <si>
    <t>ペア名３</t>
  </si>
  <si>
    <t>ペア名４</t>
  </si>
  <si>
    <t>外部コーチ</t>
  </si>
  <si>
    <t>コーチ名（ふりがな）</t>
  </si>
  <si>
    <t>コーチ名（漢字）</t>
  </si>
  <si>
    <t>住所</t>
  </si>
  <si>
    <t>性別</t>
  </si>
  <si>
    <t>年齢</t>
  </si>
  <si>
    <t>電話番号</t>
  </si>
  <si>
    <t>男　女</t>
  </si>
  <si>
    <t>県大会申し込み用紙記入・発送の方法</t>
  </si>
  <si>
    <t>保険加入</t>
  </si>
  <si>
    <t>保険加入</t>
  </si>
  <si>
    <t>学　年</t>
  </si>
  <si>
    <t>自宅電話</t>
  </si>
  <si>
    <t>主将名（漢字）</t>
  </si>
  <si>
    <t xml:space="preserve"> </t>
  </si>
  <si>
    <t>年　齢</t>
  </si>
  <si>
    <t>種　目</t>
  </si>
  <si>
    <t>上記のとおり参加申し込みをいたします。</t>
  </si>
  <si>
    <t>　　・保険加入の有無も忘れずに記入してください。</t>
  </si>
  <si>
    <t>電  話</t>
  </si>
  <si>
    <t>職業等</t>
  </si>
  <si>
    <t>電　話</t>
  </si>
  <si>
    <t>性　別</t>
  </si>
  <si>
    <t>選手名７</t>
  </si>
  <si>
    <t>選手名８</t>
  </si>
  <si>
    <t>学年</t>
  </si>
  <si>
    <t>男女</t>
  </si>
  <si>
    <t>保護者名</t>
  </si>
  <si>
    <t>学校名（漢字）</t>
  </si>
  <si>
    <t>電話</t>
  </si>
  <si>
    <t>半角数字で</t>
  </si>
  <si>
    <t>ＦＡＸ</t>
  </si>
  <si>
    <t>監督名（ふりがな）</t>
  </si>
  <si>
    <t>監督名（漢字）</t>
  </si>
  <si>
    <t>団体戦出場校</t>
  </si>
  <si>
    <t>選手名１</t>
  </si>
  <si>
    <t>選手名２</t>
  </si>
  <si>
    <t>選手名３</t>
  </si>
  <si>
    <t>選手名４</t>
  </si>
  <si>
    <t>選手名５</t>
  </si>
  <si>
    <t>選手名６</t>
  </si>
  <si>
    <t>外　部</t>
  </si>
  <si>
    <t>３．ダブルス</t>
  </si>
  <si>
    <t>（</t>
  </si>
  <si>
    <t>）</t>
  </si>
  <si>
    <t>Ｄ１</t>
  </si>
  <si>
    <t>ふりがな</t>
  </si>
  <si>
    <t>ＦＡＸ</t>
  </si>
  <si>
    <t>ふりがな</t>
  </si>
  <si>
    <t>２．シングルス</t>
  </si>
  <si>
    <t>　</t>
  </si>
  <si>
    <t>Ｓ１</t>
  </si>
  <si>
    <t>Ｓ２</t>
  </si>
  <si>
    <t>Ｓ３</t>
  </si>
  <si>
    <t>　　郵送の場合は､</t>
  </si>
  <si>
    <r>
      <t>　　　　osawa@saibad.com　　　件名は</t>
    </r>
    <r>
      <rPr>
        <sz val="14"/>
        <color indexed="10"/>
        <rFont val="ＭＳ 明朝"/>
        <family val="1"/>
      </rPr>
      <t>学校名</t>
    </r>
    <r>
      <rPr>
        <sz val="14"/>
        <rFont val="ＭＳ 明朝"/>
        <family val="1"/>
      </rPr>
      <t>を入れてください。</t>
    </r>
  </si>
  <si>
    <t>氏　　名</t>
  </si>
  <si>
    <t>シングルス出場校</t>
  </si>
  <si>
    <t>ダブルス出場校</t>
  </si>
  <si>
    <r>
      <t>　　事前準備のため、</t>
    </r>
    <r>
      <rPr>
        <sz val="14"/>
        <color indexed="10"/>
        <rFont val="ＭＳ 明朝"/>
        <family val="1"/>
      </rPr>
      <t>代表者会議の際の持参では間に合いません</t>
    </r>
    <r>
      <rPr>
        <sz val="14"/>
        <rFont val="ＭＳ 明朝"/>
        <family val="1"/>
      </rPr>
      <t>ので、</t>
    </r>
  </si>
  <si>
    <r>
      <t>※このファイルは、</t>
    </r>
    <r>
      <rPr>
        <sz val="14"/>
        <color indexed="10"/>
        <rFont val="ＭＳ 明朝"/>
        <family val="1"/>
      </rPr>
      <t>ウインドウズ</t>
    </r>
    <r>
      <rPr>
        <sz val="14"/>
        <rFont val="ＭＳ 明朝"/>
        <family val="1"/>
      </rPr>
      <t>専用ファイルです。</t>
    </r>
  </si>
  <si>
    <r>
      <t>　ファイルは</t>
    </r>
    <r>
      <rPr>
        <sz val="14"/>
        <color indexed="10"/>
        <rFont val="ＭＳ 明朝"/>
        <family val="1"/>
      </rPr>
      <t>男女別々</t>
    </r>
    <r>
      <rPr>
        <sz val="14"/>
        <rFont val="ＭＳ 明朝"/>
        <family val="1"/>
      </rPr>
      <t>に作ってください。</t>
    </r>
  </si>
  <si>
    <t>指導者</t>
  </si>
  <si>
    <t>Ｄ２</t>
  </si>
  <si>
    <t>Ｄ３</t>
  </si>
  <si>
    <t>Ｄ４</t>
  </si>
  <si>
    <t>Ｄ５</t>
  </si>
  <si>
    <t>Ｄ６</t>
  </si>
  <si>
    <t>年</t>
  </si>
  <si>
    <t>Ｓ７</t>
  </si>
  <si>
    <t>Ｓ８</t>
  </si>
  <si>
    <t>４．外部指導者</t>
  </si>
  <si>
    <t>大会事務局　　様</t>
  </si>
  <si>
    <t>バドミントン</t>
  </si>
  <si>
    <t>監督名</t>
  </si>
  <si>
    <t>主将名</t>
  </si>
  <si>
    <t>ペア名５</t>
  </si>
  <si>
    <t>ペア名６</t>
  </si>
  <si>
    <t>名</t>
  </si>
  <si>
    <t>本大会の大会結果および報道発表、ホームページへの氏名・学校名・写真等の個人情報の掲載については。本人および保護者の同意を得ています。同意が得られない場合はその旨を明らかにします。</t>
  </si>
  <si>
    <t>引率保護者名</t>
  </si>
  <si>
    <t>(</t>
  </si>
  <si>
    <t>)</t>
  </si>
  <si>
    <t>住 所</t>
  </si>
  <si>
    <t>氏 名</t>
  </si>
  <si>
    <t>名称</t>
  </si>
  <si>
    <t>個人戦</t>
  </si>
  <si>
    <t>シングル</t>
  </si>
  <si>
    <t>ダブルス</t>
  </si>
  <si>
    <t>　・学年は半角数字で入力してください。</t>
  </si>
  <si>
    <t>　男女両方出場する場合は学校名の後に性別をつけてください。</t>
  </si>
  <si>
    <t>学校名</t>
  </si>
  <si>
    <t>住　　所</t>
  </si>
  <si>
    <t>職　業</t>
  </si>
  <si>
    <t>氏　名</t>
  </si>
  <si>
    <t>　　少なくとも５日前までに到着するようお送りください。</t>
  </si>
  <si>
    <t>監督</t>
  </si>
  <si>
    <t>監督数</t>
  </si>
  <si>
    <t>外部指導者</t>
  </si>
  <si>
    <t>保護者引率</t>
  </si>
  <si>
    <t>選手</t>
  </si>
  <si>
    <t>保護者氏名</t>
  </si>
  <si>
    <t>電話番号</t>
  </si>
  <si>
    <t>種目</t>
  </si>
  <si>
    <t>S</t>
  </si>
  <si>
    <t>D</t>
  </si>
  <si>
    <t>　　・電話番号は半角で記入してください。例（048-466-4711）　</t>
  </si>
  <si>
    <t>　（例　朝霞四）とし、保存。ファイルを送ってください。</t>
  </si>
  <si>
    <t>　（例　朝霞四男）</t>
  </si>
  <si>
    <t>　　　　例　048-466-4711</t>
  </si>
  <si>
    <t>学　校　総　合</t>
  </si>
  <si>
    <t>学校総合体育大会</t>
  </si>
  <si>
    <t>　してください。保護者は外部コーチに登録できません。</t>
  </si>
  <si>
    <t>　も、教員が持参、会議に出席しなければなりません）。</t>
  </si>
  <si>
    <r>
      <t>　のときに</t>
    </r>
    <r>
      <rPr>
        <sz val="14"/>
        <color indexed="10"/>
        <rFont val="ＭＳ 明朝"/>
        <family val="1"/>
      </rPr>
      <t>教員が持参</t>
    </r>
    <r>
      <rPr>
        <sz val="14"/>
        <rFont val="ＭＳ 明朝"/>
        <family val="1"/>
      </rPr>
      <t>し、代表者会議に参加してください（保護者引率の学校</t>
    </r>
  </si>
  <si>
    <r>
      <t>　　メール送信できない場合は、同日までに郵送</t>
    </r>
    <r>
      <rPr>
        <sz val="14"/>
        <rFont val="ＭＳ 明朝"/>
        <family val="1"/>
      </rPr>
      <t>してください。</t>
    </r>
  </si>
  <si>
    <r>
      <t>　　　　　　</t>
    </r>
    <r>
      <rPr>
        <sz val="12"/>
        <color indexed="10"/>
        <rFont val="ＭＳ 明朝"/>
        <family val="1"/>
      </rPr>
      <t>（代表者会議５日前必着）</t>
    </r>
  </si>
  <si>
    <t>　　ホームページに申し込み状況を掲載しますので、ご確認ください。</t>
  </si>
  <si>
    <t>　外部コーチがベンチ入りする場合のみ、外部コーチの欄に記入してください。</t>
  </si>
  <si>
    <t>さいたま</t>
  </si>
  <si>
    <t>さいたま市立岸中学校</t>
  </si>
  <si>
    <t>さいたま市立常盤中学校</t>
  </si>
  <si>
    <t>さいたま市立木崎中学校</t>
  </si>
  <si>
    <t>さいたま市立原山中学校</t>
  </si>
  <si>
    <t>さいたま市立本太中学校</t>
  </si>
  <si>
    <t>さいたま市立東浦和中学校</t>
  </si>
  <si>
    <t>さいたま市立南浦和中学校</t>
  </si>
  <si>
    <t>さいたま市立土合中学校</t>
  </si>
  <si>
    <t>さいたま市立大久保中学校</t>
  </si>
  <si>
    <t>さいたま市立美園中学校</t>
  </si>
  <si>
    <t>さいたま市立大谷口中学校</t>
  </si>
  <si>
    <t>さいたま市立田島中学校</t>
  </si>
  <si>
    <t>さいたま市立三室中学校</t>
  </si>
  <si>
    <t>さいたま市立上大久保中学校</t>
  </si>
  <si>
    <t>さいたま市立内谷中学校</t>
  </si>
  <si>
    <t>さいたま市立尾間木中学校</t>
  </si>
  <si>
    <t>さいたま市立浦和中学校</t>
  </si>
  <si>
    <t>さいたま市立与野西中学校</t>
  </si>
  <si>
    <t>さいたま市立三橋中学校</t>
  </si>
  <si>
    <t>さいたま市立日進中学校</t>
  </si>
  <si>
    <t>さいたま市立指扇中学校</t>
  </si>
  <si>
    <t>さいたま市立片柳中学校</t>
  </si>
  <si>
    <t>さいたま市立春里中学校</t>
  </si>
  <si>
    <t>さいたま市立第二東中学校</t>
  </si>
  <si>
    <t>さいたま市立土屋中学校</t>
  </si>
  <si>
    <t>さいたま市立大宮八幡中学校</t>
  </si>
  <si>
    <t>さいたま市立春野中学校</t>
  </si>
  <si>
    <t>さいたま市立川通中学校</t>
  </si>
  <si>
    <t>埼玉大学教育学部附属中学校</t>
  </si>
  <si>
    <t>浦和実業学園中学校</t>
  </si>
  <si>
    <t>開智中学校</t>
  </si>
  <si>
    <t>埼玉栄中学校</t>
  </si>
  <si>
    <t>淑徳与野中学校</t>
  </si>
  <si>
    <t>さいたま市立</t>
  </si>
  <si>
    <t>さいたま岸</t>
  </si>
  <si>
    <t>336-0018</t>
  </si>
  <si>
    <t>さいたま市南区南本町2-25-27</t>
  </si>
  <si>
    <t>川口</t>
  </si>
  <si>
    <t>川口市立北中学校</t>
  </si>
  <si>
    <t>川口市立芝中学校</t>
  </si>
  <si>
    <t>川口市立芝東中学校</t>
  </si>
  <si>
    <t>川口市立岸川中学校</t>
  </si>
  <si>
    <t>川口市立小谷場中学校</t>
  </si>
  <si>
    <t>川口市立戸塚中学校</t>
  </si>
  <si>
    <t>川口市立在家中学校</t>
  </si>
  <si>
    <t>川口市立八幡木中学校</t>
  </si>
  <si>
    <t>常盤</t>
  </si>
  <si>
    <t>さいたま常盤</t>
  </si>
  <si>
    <t>338-0805</t>
  </si>
  <si>
    <t>さいたま市浦和区針ｹ谷4-1-9</t>
  </si>
  <si>
    <t>県南</t>
  </si>
  <si>
    <t>蕨市立蕨一中学校</t>
  </si>
  <si>
    <t>戸田市立戸田中学校</t>
  </si>
  <si>
    <t>戸田市立戸田東中学校</t>
  </si>
  <si>
    <t>戸田市立新曽中学校</t>
  </si>
  <si>
    <t>草加市立草加中学校</t>
  </si>
  <si>
    <t>草加市立谷塚中学校</t>
  </si>
  <si>
    <t>草加市立川柳中学校</t>
  </si>
  <si>
    <t>草加市立瀬崎中学校</t>
  </si>
  <si>
    <t>草加市立両新田中学校</t>
  </si>
  <si>
    <t>草加市立青柳中学校</t>
  </si>
  <si>
    <t>草加市立松江中学校</t>
  </si>
  <si>
    <t>0103</t>
  </si>
  <si>
    <t>木崎</t>
  </si>
  <si>
    <t>さいたま木崎</t>
  </si>
  <si>
    <t>336-0909</t>
  </si>
  <si>
    <t>さいたま市浦和区瀬ｹ崎2-17-1</t>
  </si>
  <si>
    <t>朝霞</t>
  </si>
  <si>
    <t>朝霞市立朝霞第一中学校</t>
  </si>
  <si>
    <t>朝霞市立朝霞第三中学校</t>
  </si>
  <si>
    <t>朝霞市立朝霞第四中学校</t>
  </si>
  <si>
    <t>志木市立志木中学校</t>
  </si>
  <si>
    <t>志木市立志木第二中学校</t>
  </si>
  <si>
    <t>志木市立宗岡中学校</t>
  </si>
  <si>
    <t>新座市立新座中学校</t>
  </si>
  <si>
    <t>新座市立第四中学校</t>
  </si>
  <si>
    <t>新座市立第五中学校</t>
  </si>
  <si>
    <t>和光市立大和中学校</t>
  </si>
  <si>
    <t>0104</t>
  </si>
  <si>
    <t>原山</t>
  </si>
  <si>
    <t>さいたま原山</t>
  </si>
  <si>
    <t>336-0015</t>
  </si>
  <si>
    <t>さいたま市緑区太田窪1-10-22</t>
  </si>
  <si>
    <t>上尾</t>
  </si>
  <si>
    <t>上尾市立上尾中学校</t>
  </si>
  <si>
    <t>上尾市立原市中学校</t>
  </si>
  <si>
    <t>上尾市立西中学校</t>
  </si>
  <si>
    <t>上尾市立東中学校</t>
  </si>
  <si>
    <t>上尾市立瓦葺中学校</t>
  </si>
  <si>
    <t>上尾市立南中学校</t>
  </si>
  <si>
    <t>上尾市立大谷中学校</t>
  </si>
  <si>
    <t>0105</t>
  </si>
  <si>
    <t>本太</t>
  </si>
  <si>
    <t>さいたま本太</t>
  </si>
  <si>
    <t>336-0901</t>
  </si>
  <si>
    <t>さいたま市浦和区領家1-4-15</t>
  </si>
  <si>
    <t>北足立</t>
  </si>
  <si>
    <t>鴻巣市立鴻巣南中学校</t>
  </si>
  <si>
    <t>鴻巣市立赤見台中学校</t>
  </si>
  <si>
    <t>鴻巣市立吹上中学校</t>
  </si>
  <si>
    <t>鴻巣市立吹上北中学校</t>
  </si>
  <si>
    <t>北本市立東中学校</t>
  </si>
  <si>
    <t>北本市立宮内中学校</t>
  </si>
  <si>
    <t>桶川市立桶川中学校</t>
  </si>
  <si>
    <t>桶川市立桶川西中学校</t>
  </si>
  <si>
    <t>桶川市立加納中学校</t>
  </si>
  <si>
    <t>埼玉県立伊奈学園中学校</t>
  </si>
  <si>
    <t>0106</t>
  </si>
  <si>
    <t>東浦和</t>
  </si>
  <si>
    <t>さいたま東浦和</t>
  </si>
  <si>
    <t>336-0932</t>
  </si>
  <si>
    <t>さいたま市緑区中尾1207-1</t>
  </si>
  <si>
    <t>入間</t>
  </si>
  <si>
    <t>川越市立芳野中学校</t>
  </si>
  <si>
    <t>川越市立福原中学校</t>
  </si>
  <si>
    <t>川越市立名細中学校</t>
  </si>
  <si>
    <t>川越市立霞ケ関東中学校</t>
  </si>
  <si>
    <t>川越市立霞ケ関西中学校</t>
  </si>
  <si>
    <t>狭山市立西中学校</t>
  </si>
  <si>
    <t>狭山市立山王中学校</t>
  </si>
  <si>
    <t>狭山市立中央中学校</t>
  </si>
  <si>
    <t>所沢市立所沢中学校</t>
  </si>
  <si>
    <t>所沢市立東中学校</t>
  </si>
  <si>
    <t>所沢市立小手指中学校</t>
  </si>
  <si>
    <t>所沢市立向陽中学校</t>
  </si>
  <si>
    <t>所沢市立美原中学校</t>
  </si>
  <si>
    <t>所沢市立中央中学校</t>
  </si>
  <si>
    <t>所沢市立北野中学校</t>
  </si>
  <si>
    <t>飯能市立飯能第一中学校</t>
  </si>
  <si>
    <t>飯能市立飯能西中学校</t>
  </si>
  <si>
    <t>毛呂山町立毛呂山中学校</t>
  </si>
  <si>
    <t>坂戸市立坂戸中学校</t>
  </si>
  <si>
    <t>坂戸市立住吉中学校</t>
  </si>
  <si>
    <t>坂戸市立千代田中学校</t>
  </si>
  <si>
    <t>鶴ヶ島市立鶴ヶ島中学校</t>
  </si>
  <si>
    <t>鶴ヶ島市立藤中学校</t>
  </si>
  <si>
    <t>鶴ヶ島市立西中学校</t>
  </si>
  <si>
    <t>入間市立金子中学校</t>
  </si>
  <si>
    <t>入間市立野田中学校</t>
  </si>
  <si>
    <t>富士見市立西中学校</t>
  </si>
  <si>
    <t>ふじみ野市立福岡中学校</t>
  </si>
  <si>
    <t>三芳町立藤久保中学校</t>
  </si>
  <si>
    <t>秀明中学校</t>
  </si>
  <si>
    <t>西武学園文理中学校</t>
  </si>
  <si>
    <t>星野学園中学校</t>
  </si>
  <si>
    <t>0107</t>
  </si>
  <si>
    <t>南浦和</t>
  </si>
  <si>
    <t>さいたま南浦和</t>
  </si>
  <si>
    <t>336-0026</t>
  </si>
  <si>
    <t>さいたま市南区辻6-1-33</t>
  </si>
  <si>
    <t>比企</t>
  </si>
  <si>
    <t>東松山市立松山中学校</t>
  </si>
  <si>
    <t>東松山市立南中学校</t>
  </si>
  <si>
    <t>東松山市立北中学校</t>
  </si>
  <si>
    <t>滑川町立滑川中学校</t>
  </si>
  <si>
    <t>嵐山町立菅谷中学校</t>
  </si>
  <si>
    <t>嵐山町立玉ノ岡中学校</t>
  </si>
  <si>
    <t>小川町立東中学校</t>
  </si>
  <si>
    <t>ときがわ町立都幾川中学校</t>
  </si>
  <si>
    <t>ときがわ町立玉川中学校</t>
  </si>
  <si>
    <t>鳩山町立鳩山中学校</t>
  </si>
  <si>
    <t>川島町立川島中学校</t>
  </si>
  <si>
    <t>川島町立川島西中学校</t>
  </si>
  <si>
    <t>吉見町立吉見中学校</t>
  </si>
  <si>
    <t>大妻嵐山中学校</t>
  </si>
  <si>
    <t>0108</t>
  </si>
  <si>
    <t>土合</t>
  </si>
  <si>
    <t>さいたま土合</t>
  </si>
  <si>
    <t>338-0836</t>
  </si>
  <si>
    <t>さいたま市桜区町谷1-19-1</t>
  </si>
  <si>
    <t>児玉</t>
  </si>
  <si>
    <t>本庄市立本庄西中学校</t>
  </si>
  <si>
    <t>本庄市立本庄南中学校</t>
  </si>
  <si>
    <t>上里町立上里中学校</t>
  </si>
  <si>
    <t>上里町立上里北中学校</t>
  </si>
  <si>
    <t>神川町立神川中学校</t>
  </si>
  <si>
    <t>本庄東高等
学校附属中学校</t>
  </si>
  <si>
    <t>0109</t>
  </si>
  <si>
    <t>大久保</t>
  </si>
  <si>
    <t>さいたま大久保</t>
  </si>
  <si>
    <t>338-0815</t>
  </si>
  <si>
    <t>さいたま市桜区五関282</t>
  </si>
  <si>
    <t>秩父</t>
  </si>
  <si>
    <t>皆野町立皆野中学校</t>
  </si>
  <si>
    <t>0110</t>
  </si>
  <si>
    <t>美園</t>
  </si>
  <si>
    <t>さいたま美園</t>
  </si>
  <si>
    <t>336-0974</t>
  </si>
  <si>
    <t>さいたま市緑区大崎2550-3</t>
  </si>
  <si>
    <t>大里</t>
  </si>
  <si>
    <t>熊谷市立富士見中学校</t>
  </si>
  <si>
    <t>熊谷市立熊谷東中学校</t>
  </si>
  <si>
    <t>熊谷市立中条中学校</t>
  </si>
  <si>
    <t>熊谷市立江南中学校</t>
  </si>
  <si>
    <t>熊谷市立三尻中学校</t>
  </si>
  <si>
    <t>深谷市立明戸中学校</t>
  </si>
  <si>
    <t>深谷市立幡羅中学校</t>
  </si>
  <si>
    <t>深谷市立深谷中学校</t>
  </si>
  <si>
    <t>深谷市立豊里中学校</t>
  </si>
  <si>
    <t>深谷市立上柴中学校</t>
  </si>
  <si>
    <t>深谷市立岡部中学校</t>
  </si>
  <si>
    <t>深谷市立川本中学校</t>
  </si>
  <si>
    <t>0111</t>
  </si>
  <si>
    <t>大谷口</t>
  </si>
  <si>
    <t>さいたま大谷口</t>
  </si>
  <si>
    <t>336-0933</t>
  </si>
  <si>
    <t>さいたま市南区広ヶ谷戸21</t>
  </si>
  <si>
    <t>北埼</t>
  </si>
  <si>
    <t>行田市立忍中学校</t>
  </si>
  <si>
    <t>行田市立行田中学校</t>
  </si>
  <si>
    <t>行田市立太田中学校</t>
  </si>
  <si>
    <t>行田市立長野中学校</t>
  </si>
  <si>
    <t>行田市立見沼中学校</t>
  </si>
  <si>
    <t>行田市立西中学校</t>
  </si>
  <si>
    <t>行田市立南河原中学校</t>
  </si>
  <si>
    <t>加須市立昭和中学校</t>
  </si>
  <si>
    <t>加須市立加須西中学校</t>
  </si>
  <si>
    <t>加須市立加須東中学校</t>
  </si>
  <si>
    <t>加須市立加須平成中学校</t>
  </si>
  <si>
    <t>加須市立騎西中学校</t>
  </si>
  <si>
    <t>加須市立北川辺中学校</t>
  </si>
  <si>
    <t>羽生市立西中学校</t>
  </si>
  <si>
    <t>羽生市立南中学校</t>
  </si>
  <si>
    <t>羽生市立東中学校</t>
  </si>
  <si>
    <t>0112</t>
  </si>
  <si>
    <t>田島</t>
  </si>
  <si>
    <t>さいたま田島</t>
  </si>
  <si>
    <t>336-0037</t>
  </si>
  <si>
    <t>さいたま市桜区田島10-13-1</t>
  </si>
  <si>
    <t>越谷</t>
  </si>
  <si>
    <t>越谷市立中央中学校</t>
  </si>
  <si>
    <t>越谷市立東中学校</t>
  </si>
  <si>
    <t>越谷市立西中学校</t>
  </si>
  <si>
    <t>越谷市立南中学校</t>
  </si>
  <si>
    <t>越谷市立北中学校</t>
  </si>
  <si>
    <t>越谷市立富士中学校</t>
  </si>
  <si>
    <t>越谷市立北陽中学校</t>
  </si>
  <si>
    <t>越谷市立栄進中学校</t>
  </si>
  <si>
    <t>越谷市立光陽中学校</t>
  </si>
  <si>
    <t>越谷市立平方中学校</t>
  </si>
  <si>
    <t>越谷市立武蔵野中学校</t>
  </si>
  <si>
    <t>越谷市立大袋中学校</t>
  </si>
  <si>
    <t>越谷市立新栄中学校</t>
  </si>
  <si>
    <t>越谷市立大相模中学校</t>
  </si>
  <si>
    <t>八潮市立八潮中学校</t>
  </si>
  <si>
    <t>八潮市立大原中学校</t>
  </si>
  <si>
    <t>八潮市立八幡中学校</t>
  </si>
  <si>
    <t>0113</t>
  </si>
  <si>
    <t>三室</t>
  </si>
  <si>
    <t>さいたま三室</t>
  </si>
  <si>
    <t>336-0912</t>
  </si>
  <si>
    <t>さいたま市緑区馬場1-38-2</t>
  </si>
  <si>
    <t>春日部市立春日部中学校</t>
  </si>
  <si>
    <t>春日部市立武里中学校</t>
  </si>
  <si>
    <t>春日部市立大沼中学校</t>
  </si>
  <si>
    <t>春日部市立豊野中学校</t>
  </si>
  <si>
    <t>春日部市立中野中学校</t>
  </si>
  <si>
    <t>春日部市立緑中学校</t>
  </si>
  <si>
    <t>春日部市立葛飾中学校</t>
  </si>
  <si>
    <t>春日部市立飯沼中学校</t>
  </si>
  <si>
    <t>蓮田市立黒浜中学校</t>
  </si>
  <si>
    <t>蓮田市立蓮田南中学校</t>
  </si>
  <si>
    <t>久喜市立久喜中学校</t>
  </si>
  <si>
    <t>久喜市立久喜南中学校</t>
  </si>
  <si>
    <t>久喜市立久喜東中学校</t>
  </si>
  <si>
    <t>久喜市立太東中学校</t>
  </si>
  <si>
    <t>久喜市立鷲宮中学校</t>
  </si>
  <si>
    <t>久喜市立鷲宮東中学校</t>
  </si>
  <si>
    <t>久喜市立鷲宮西中学校</t>
  </si>
  <si>
    <t>白岡市立篠津中学校</t>
  </si>
  <si>
    <t>白岡市立白岡中学校</t>
  </si>
  <si>
    <t>宮代町立前原中学校</t>
  </si>
  <si>
    <t>春日部共栄中学校</t>
  </si>
  <si>
    <t>0114</t>
  </si>
  <si>
    <t>上大久保</t>
  </si>
  <si>
    <t>さいたま上大久保</t>
  </si>
  <si>
    <t>338-0824</t>
  </si>
  <si>
    <t>さいたま市桜区上大久保861-1</t>
  </si>
  <si>
    <t>幸手市立幸手中学校</t>
  </si>
  <si>
    <t>幸手市立東中学校</t>
  </si>
  <si>
    <t>幸手市立西中学校</t>
  </si>
  <si>
    <t>杉戸町立杉戸中学校</t>
  </si>
  <si>
    <t>杉戸町立広島中学校</t>
  </si>
  <si>
    <t>松伏町立松伏中学校</t>
  </si>
  <si>
    <t>吉川市立東中学校</t>
  </si>
  <si>
    <t>吉川市立南中学校</t>
  </si>
  <si>
    <t>吉川市立中央中学校</t>
  </si>
  <si>
    <t>三郷市立南中学校</t>
  </si>
  <si>
    <t>三郷市立北中学校</t>
  </si>
  <si>
    <t>三郷市立栄中学校</t>
  </si>
  <si>
    <t>三郷市立早稲田中学校</t>
  </si>
  <si>
    <t>三郷市立瑞穂中学校</t>
  </si>
  <si>
    <t>0115</t>
  </si>
  <si>
    <t>内谷</t>
  </si>
  <si>
    <t>さいたま内谷</t>
  </si>
  <si>
    <t>336-0034</t>
  </si>
  <si>
    <t>さいたま市南区内谷6-10-1</t>
  </si>
  <si>
    <t>0116</t>
  </si>
  <si>
    <t>尾間木</t>
  </si>
  <si>
    <t>さいたま尾間木</t>
  </si>
  <si>
    <t>336-0923</t>
  </si>
  <si>
    <t>さいたま市緑区東浦和4-29-1</t>
  </si>
  <si>
    <t>0117</t>
  </si>
  <si>
    <t>浦和</t>
  </si>
  <si>
    <t>さいたま浦和</t>
  </si>
  <si>
    <t>さいたま市浦和区元町1-28-17</t>
  </si>
  <si>
    <t>0118</t>
  </si>
  <si>
    <t>与野西</t>
  </si>
  <si>
    <t>さいたま与野西</t>
  </si>
  <si>
    <t>338-0013</t>
  </si>
  <si>
    <t>さいたま市中央区鈴谷8-10-33</t>
  </si>
  <si>
    <t>0119</t>
  </si>
  <si>
    <t>三橋</t>
  </si>
  <si>
    <t>さいたま三橋</t>
  </si>
  <si>
    <t>330-0856</t>
  </si>
  <si>
    <t>さいたま市大宮区三橋1-1300</t>
  </si>
  <si>
    <t>0120</t>
  </si>
  <si>
    <t>日進</t>
  </si>
  <si>
    <t>さいたま日進</t>
  </si>
  <si>
    <t>331-0825</t>
  </si>
  <si>
    <t>さいたま市北区櫛引町2-503-1</t>
  </si>
  <si>
    <t>大砂土</t>
  </si>
  <si>
    <t>さいたま大砂土</t>
  </si>
  <si>
    <t>さいたま市見沼区東大宮1-100-1</t>
  </si>
  <si>
    <t>0121</t>
  </si>
  <si>
    <t>指扇</t>
  </si>
  <si>
    <t>さいたま指扇</t>
  </si>
  <si>
    <t>331-0048</t>
  </si>
  <si>
    <t>さいたま市西区大字清河寺185-2</t>
  </si>
  <si>
    <t>0122</t>
  </si>
  <si>
    <t>片柳</t>
  </si>
  <si>
    <t>さいたま片柳</t>
  </si>
  <si>
    <t>337-0033</t>
  </si>
  <si>
    <t>さいたま市見沼区大字御蔵551</t>
  </si>
  <si>
    <t>0123</t>
  </si>
  <si>
    <t>春里</t>
  </si>
  <si>
    <t>さいたま春里</t>
  </si>
  <si>
    <t>337-0005</t>
  </si>
  <si>
    <t>さいたま市見沼区大字小深作268-19</t>
  </si>
  <si>
    <t>0124</t>
  </si>
  <si>
    <t>第二東</t>
  </si>
  <si>
    <t>さいたま第二東</t>
  </si>
  <si>
    <t>330-0834</t>
  </si>
  <si>
    <t>さいたま市大宮区天沼町1-760</t>
  </si>
  <si>
    <t>0125</t>
  </si>
  <si>
    <t>土屋</t>
  </si>
  <si>
    <t>さいたま土屋</t>
  </si>
  <si>
    <t>331-0062</t>
  </si>
  <si>
    <t>さいたま市西区大字土屋1766-1</t>
  </si>
  <si>
    <t>0126</t>
  </si>
  <si>
    <t>大宮八幡</t>
  </si>
  <si>
    <t>さいたま大宮八幡</t>
  </si>
  <si>
    <t>337-0041</t>
  </si>
  <si>
    <t>さいたま市見沼区大字南中丸357</t>
  </si>
  <si>
    <t>0127</t>
  </si>
  <si>
    <t>春野</t>
  </si>
  <si>
    <t>さいたま春野</t>
  </si>
  <si>
    <t>337-0002</t>
  </si>
  <si>
    <t>さいたま市見沼区春野2-2-1</t>
  </si>
  <si>
    <t>0128</t>
  </si>
  <si>
    <t>川通</t>
  </si>
  <si>
    <t>さいたま川通</t>
  </si>
  <si>
    <t>さいたま市岩槻区長宮435</t>
  </si>
  <si>
    <t>国　立</t>
  </si>
  <si>
    <t>埼玉大学教育学部附属</t>
  </si>
  <si>
    <t>さいたま市南区別所4-2-5</t>
  </si>
  <si>
    <t>浦和実業学園</t>
  </si>
  <si>
    <t>浦和実業学園</t>
  </si>
  <si>
    <t>さいたま市南区文蔵3-9-1</t>
  </si>
  <si>
    <t>開智</t>
  </si>
  <si>
    <t>339-0004</t>
  </si>
  <si>
    <t>さいたま市岩槻区徳力西186</t>
  </si>
  <si>
    <t>埼玉栄</t>
  </si>
  <si>
    <t>331-0047</t>
  </si>
  <si>
    <t>さいたま市西区指扇3838</t>
  </si>
  <si>
    <t>淑徳与野</t>
  </si>
  <si>
    <t>さいたま市中央区上落合5-19-18</t>
  </si>
  <si>
    <t>0201</t>
  </si>
  <si>
    <t>川口市立</t>
  </si>
  <si>
    <t>川口北</t>
  </si>
  <si>
    <t>333-0835</t>
  </si>
  <si>
    <t>川口市道合364-2</t>
  </si>
  <si>
    <t>芝</t>
  </si>
  <si>
    <t>川口芝</t>
  </si>
  <si>
    <t>333-0866</t>
  </si>
  <si>
    <t>川口市芝6330</t>
  </si>
  <si>
    <t>0203</t>
  </si>
  <si>
    <t>芝東</t>
  </si>
  <si>
    <t>川口芝東</t>
  </si>
  <si>
    <t>333-0865</t>
  </si>
  <si>
    <t>川口市伊刈550</t>
  </si>
  <si>
    <t>0204</t>
  </si>
  <si>
    <t>岸川</t>
  </si>
  <si>
    <t>川口岸川</t>
  </si>
  <si>
    <t>333-0834</t>
  </si>
  <si>
    <t>川口市安行領根岸374-1</t>
  </si>
  <si>
    <t>0205</t>
  </si>
  <si>
    <t>小谷場</t>
  </si>
  <si>
    <t>川口小谷場</t>
  </si>
  <si>
    <t>川口市小谷場1156</t>
  </si>
  <si>
    <t>0206</t>
  </si>
  <si>
    <t>戸塚</t>
  </si>
  <si>
    <t>川口戸塚</t>
  </si>
  <si>
    <t>333-0805</t>
  </si>
  <si>
    <t>川口市戸塚鋏町3-1</t>
  </si>
  <si>
    <t>0207</t>
  </si>
  <si>
    <t>在家</t>
  </si>
  <si>
    <t>川口在家</t>
  </si>
  <si>
    <t>333-0853</t>
  </si>
  <si>
    <t>川口市安行領在家272</t>
  </si>
  <si>
    <t>0208</t>
  </si>
  <si>
    <t>八幡木</t>
  </si>
  <si>
    <t>川口八幡木</t>
  </si>
  <si>
    <t>川口市八幡木1-26-1</t>
  </si>
  <si>
    <t>蕨市立</t>
  </si>
  <si>
    <t>蕨一</t>
  </si>
  <si>
    <t>蕨第一</t>
  </si>
  <si>
    <t>335-0003</t>
  </si>
  <si>
    <t>蕨市南町3-1-29</t>
  </si>
  <si>
    <t>戸田市立</t>
  </si>
  <si>
    <t>戸田</t>
  </si>
  <si>
    <t>335-0023</t>
  </si>
  <si>
    <t>戸田市本町5-8-46</t>
  </si>
  <si>
    <t>戸田東</t>
  </si>
  <si>
    <t>335-0011</t>
  </si>
  <si>
    <t>戸田市下戸田1-11-15</t>
  </si>
  <si>
    <t>新曽</t>
  </si>
  <si>
    <t>戸田新曽</t>
  </si>
  <si>
    <t>335-0021</t>
  </si>
  <si>
    <t>戸田市新曽1488</t>
  </si>
  <si>
    <t>草加市立</t>
  </si>
  <si>
    <t>草加</t>
  </si>
  <si>
    <t>340-0034</t>
  </si>
  <si>
    <t>草加市氷川町1645</t>
  </si>
  <si>
    <t>谷塚</t>
  </si>
  <si>
    <t>草加谷塚</t>
  </si>
  <si>
    <t>340-0024</t>
  </si>
  <si>
    <t>草加市谷塚上町62</t>
  </si>
  <si>
    <t>川柳</t>
  </si>
  <si>
    <t>草加川柳</t>
  </si>
  <si>
    <t>340-0002</t>
  </si>
  <si>
    <t>草加市青柳7-35-1</t>
  </si>
  <si>
    <t>瀬崎</t>
  </si>
  <si>
    <t>草加瀬崎</t>
  </si>
  <si>
    <t>340-0022</t>
  </si>
  <si>
    <t>草加市瀬崎町925-2</t>
  </si>
  <si>
    <t>両新田</t>
  </si>
  <si>
    <t>草加両新田</t>
  </si>
  <si>
    <t>340-0027</t>
  </si>
  <si>
    <t>草加市両新田西町368-1</t>
  </si>
  <si>
    <t>青柳</t>
  </si>
  <si>
    <t>草加青柳</t>
  </si>
  <si>
    <t>草加市青柳8-58-10</t>
  </si>
  <si>
    <t>松江</t>
  </si>
  <si>
    <t>草加松江</t>
  </si>
  <si>
    <t>340-0013</t>
  </si>
  <si>
    <t>草加市松江町3-14-33</t>
  </si>
  <si>
    <t>朝霞市立</t>
  </si>
  <si>
    <t>朝霞第一</t>
  </si>
  <si>
    <t>朝霞市膝折2-31</t>
  </si>
  <si>
    <t>朝霞第三</t>
  </si>
  <si>
    <t>351-0023</t>
  </si>
  <si>
    <t>朝霞市溝沼1043-1</t>
  </si>
  <si>
    <t>0403</t>
  </si>
  <si>
    <t>朝霞第四</t>
  </si>
  <si>
    <t>朝霞市栄町5-1-60</t>
  </si>
  <si>
    <t>0404</t>
  </si>
  <si>
    <t>志木市立</t>
  </si>
  <si>
    <t>志木市柏町3-2-2</t>
  </si>
  <si>
    <t>0405</t>
  </si>
  <si>
    <t>志木第二</t>
  </si>
  <si>
    <t>353-0006</t>
  </si>
  <si>
    <t>志木市館1-3-1</t>
  </si>
  <si>
    <t>0406</t>
  </si>
  <si>
    <t>宗岡</t>
  </si>
  <si>
    <t>志木宗岡</t>
  </si>
  <si>
    <t>353-0001</t>
  </si>
  <si>
    <t>志木市上宗岡1-8-1</t>
  </si>
  <si>
    <t>0407</t>
  </si>
  <si>
    <t>新座市立</t>
  </si>
  <si>
    <t>新座</t>
  </si>
  <si>
    <t>352-0011</t>
  </si>
  <si>
    <t>新座市野火止2-4-1</t>
  </si>
  <si>
    <t>0408</t>
  </si>
  <si>
    <t>第四</t>
  </si>
  <si>
    <t>新座第四</t>
  </si>
  <si>
    <t>新座市大和田4-17-1</t>
  </si>
  <si>
    <t>0409</t>
  </si>
  <si>
    <t>第五</t>
  </si>
  <si>
    <t>新座第五</t>
  </si>
  <si>
    <t>新座市野寺4-8-1</t>
  </si>
  <si>
    <t>0410</t>
  </si>
  <si>
    <t>和光市立</t>
  </si>
  <si>
    <t>大和</t>
  </si>
  <si>
    <t>和光大和</t>
  </si>
  <si>
    <t>和光市丸山台2-8-8</t>
  </si>
  <si>
    <t>上尾市立</t>
  </si>
  <si>
    <t>上尾市愛宕3-23-24</t>
  </si>
  <si>
    <t>原市</t>
  </si>
  <si>
    <t>上尾原市</t>
  </si>
  <si>
    <t>上尾市原市3479</t>
  </si>
  <si>
    <t>西</t>
  </si>
  <si>
    <t>上尾西</t>
  </si>
  <si>
    <t>上尾市今泉515</t>
  </si>
  <si>
    <t>東</t>
  </si>
  <si>
    <t>上尾東</t>
  </si>
  <si>
    <t>上尾市上尾村479</t>
  </si>
  <si>
    <t>瓦葺</t>
  </si>
  <si>
    <t>上尾瓦葺</t>
  </si>
  <si>
    <t>上尾市瓦葺163</t>
  </si>
  <si>
    <t>南</t>
  </si>
  <si>
    <t>上尾南</t>
  </si>
  <si>
    <t>上尾市大谷本郷124</t>
  </si>
  <si>
    <t>大谷</t>
  </si>
  <si>
    <t>上尾大谷</t>
  </si>
  <si>
    <t>上尾市川304</t>
  </si>
  <si>
    <t>鴻巣市立</t>
  </si>
  <si>
    <t>鴻巣南</t>
  </si>
  <si>
    <t>鴻巣市大字原馬室3685</t>
  </si>
  <si>
    <t>赤見台</t>
  </si>
  <si>
    <t>鴻巣赤見台</t>
  </si>
  <si>
    <t>鴻巣市赤見台4-25-1</t>
  </si>
  <si>
    <t>吹上</t>
  </si>
  <si>
    <t>鴻巣吹上</t>
  </si>
  <si>
    <t>369-0121</t>
  </si>
  <si>
    <t>0704</t>
  </si>
  <si>
    <t>吹上北</t>
  </si>
  <si>
    <t>鴻巣吹上北</t>
  </si>
  <si>
    <t>369-0112</t>
  </si>
  <si>
    <t>0705</t>
  </si>
  <si>
    <t>北本市立</t>
  </si>
  <si>
    <t>北本東</t>
  </si>
  <si>
    <t>364-0004</t>
  </si>
  <si>
    <t>北本市山中2-128</t>
  </si>
  <si>
    <t>0706</t>
  </si>
  <si>
    <t>宮内</t>
  </si>
  <si>
    <t>北本宮内</t>
  </si>
  <si>
    <t>346-0002</t>
  </si>
  <si>
    <t>北本市宮内4-322</t>
  </si>
  <si>
    <t>0707</t>
  </si>
  <si>
    <t>桶川市立</t>
  </si>
  <si>
    <t>桶川</t>
  </si>
  <si>
    <t>363-0021</t>
  </si>
  <si>
    <t>0708</t>
  </si>
  <si>
    <t>桶川西</t>
  </si>
  <si>
    <t>363-0027</t>
  </si>
  <si>
    <t>桶川市川田谷3680-1</t>
  </si>
  <si>
    <t>0709</t>
  </si>
  <si>
    <t>加納</t>
  </si>
  <si>
    <t>桶川加納</t>
  </si>
  <si>
    <t>363-0001</t>
  </si>
  <si>
    <t>桶川市加納1279</t>
  </si>
  <si>
    <t>0710</t>
  </si>
  <si>
    <t>埼玉県立</t>
  </si>
  <si>
    <t>伊奈学園</t>
  </si>
  <si>
    <t>川越市立</t>
  </si>
  <si>
    <t>芳野</t>
  </si>
  <si>
    <t>川越芳野</t>
  </si>
  <si>
    <t>福原</t>
  </si>
  <si>
    <t>川越福原</t>
  </si>
  <si>
    <t>川越市今福512</t>
  </si>
  <si>
    <t>0803</t>
  </si>
  <si>
    <t>名細</t>
  </si>
  <si>
    <t>川越名細</t>
  </si>
  <si>
    <t>0804</t>
  </si>
  <si>
    <t>霞ケ関東</t>
  </si>
  <si>
    <t>川越霞ケ関東</t>
  </si>
  <si>
    <t>川越市的場2706</t>
  </si>
  <si>
    <t>0805</t>
  </si>
  <si>
    <t>霞ケ関西</t>
  </si>
  <si>
    <t>川越霞ケ関西</t>
  </si>
  <si>
    <t>川越市笠幡3464-3</t>
  </si>
  <si>
    <t>0806</t>
  </si>
  <si>
    <t>狭山市立</t>
  </si>
  <si>
    <t>西</t>
  </si>
  <si>
    <t>狭山西</t>
  </si>
  <si>
    <t>狭山市広瀬東3-23-1</t>
  </si>
  <si>
    <t>0807</t>
  </si>
  <si>
    <t>山王</t>
  </si>
  <si>
    <t>狭山山王</t>
  </si>
  <si>
    <t>0808</t>
  </si>
  <si>
    <t>中央</t>
  </si>
  <si>
    <t>狭山中央</t>
  </si>
  <si>
    <t>狭山市入間川1752-1</t>
  </si>
  <si>
    <t>0809</t>
  </si>
  <si>
    <t>所沢市立</t>
  </si>
  <si>
    <t>所沢</t>
  </si>
  <si>
    <t>所沢市けやき台2-44-1</t>
  </si>
  <si>
    <t>0810</t>
  </si>
  <si>
    <t>東</t>
  </si>
  <si>
    <t>所沢東</t>
  </si>
  <si>
    <t>所沢市牛沼605-1</t>
  </si>
  <si>
    <t>0811</t>
  </si>
  <si>
    <t>小手指</t>
  </si>
  <si>
    <t>所沢小手指</t>
  </si>
  <si>
    <t>所沢市小手指元町3-28-11</t>
  </si>
  <si>
    <t>0812</t>
  </si>
  <si>
    <t>向陽</t>
  </si>
  <si>
    <t>所沢向陽</t>
  </si>
  <si>
    <t>所沢市向陽町2124</t>
  </si>
  <si>
    <t>0813</t>
  </si>
  <si>
    <t>美原</t>
  </si>
  <si>
    <t>所沢美原</t>
  </si>
  <si>
    <t>所沢市並木5-2</t>
  </si>
  <si>
    <t>0814</t>
  </si>
  <si>
    <t>中央</t>
  </si>
  <si>
    <t>所沢中央</t>
  </si>
  <si>
    <t>所沢市並木6-3</t>
  </si>
  <si>
    <t>0815</t>
  </si>
  <si>
    <t>北野</t>
  </si>
  <si>
    <t>所沢北野</t>
  </si>
  <si>
    <t>所沢市北野2-4-10</t>
  </si>
  <si>
    <t>0816</t>
  </si>
  <si>
    <t>飯能市立</t>
  </si>
  <si>
    <t>飯能第一</t>
  </si>
  <si>
    <t>飯能市双柳1-1</t>
  </si>
  <si>
    <t>0817</t>
  </si>
  <si>
    <t>飯能西</t>
  </si>
  <si>
    <t>飯能市飯能287</t>
  </si>
  <si>
    <t>0818</t>
  </si>
  <si>
    <t>毛呂山町立</t>
  </si>
  <si>
    <t>毛呂山</t>
  </si>
  <si>
    <t>入間郡毛呂山町岩井西4-12-1</t>
  </si>
  <si>
    <t>0819</t>
  </si>
  <si>
    <t>坂戸市立</t>
  </si>
  <si>
    <t>坂戸</t>
  </si>
  <si>
    <t>坂戸市千代田1-3-1</t>
  </si>
  <si>
    <t>0820</t>
  </si>
  <si>
    <t>住吉</t>
  </si>
  <si>
    <t>坂戸住吉</t>
  </si>
  <si>
    <t>坂戸市塚越114-1</t>
  </si>
  <si>
    <t>0821</t>
  </si>
  <si>
    <t>千代田</t>
  </si>
  <si>
    <t>坂戸千代田</t>
  </si>
  <si>
    <t>坂戸市千代田4-3-1</t>
  </si>
  <si>
    <t>0822</t>
  </si>
  <si>
    <t>鶴ヶ島市立</t>
  </si>
  <si>
    <t>鶴ヶ島</t>
  </si>
  <si>
    <t>鶴ヶ島市脚折1868</t>
  </si>
  <si>
    <t>0823</t>
  </si>
  <si>
    <t>藤</t>
  </si>
  <si>
    <t>鶴ヶ島藤</t>
  </si>
  <si>
    <t>鶴ヶ島市藤金272-1</t>
  </si>
  <si>
    <t>0824</t>
  </si>
  <si>
    <t>鶴ヶ島西</t>
  </si>
  <si>
    <t>鶴ヶ島市下新田266</t>
  </si>
  <si>
    <t>0825</t>
  </si>
  <si>
    <t>入間市立</t>
  </si>
  <si>
    <t>金子</t>
  </si>
  <si>
    <t>入間金子</t>
  </si>
  <si>
    <t>入間市西三ツ木187</t>
  </si>
  <si>
    <t>0826</t>
  </si>
  <si>
    <t>野田</t>
  </si>
  <si>
    <t>入間野田</t>
  </si>
  <si>
    <t>入間市野田1741</t>
  </si>
  <si>
    <t>0827</t>
  </si>
  <si>
    <t>富士見市立</t>
  </si>
  <si>
    <t>富士見西</t>
  </si>
  <si>
    <t>富士見市西みずほ台3-14-6</t>
  </si>
  <si>
    <t>0828</t>
  </si>
  <si>
    <t>ふじみ野市立</t>
  </si>
  <si>
    <t>福岡</t>
  </si>
  <si>
    <t>ふじみ野福岡</t>
  </si>
  <si>
    <t>ふじみ野市上野台3-3-1</t>
  </si>
  <si>
    <t>三芳町立</t>
  </si>
  <si>
    <t>藤久保</t>
  </si>
  <si>
    <t>三芳藤久保</t>
  </si>
  <si>
    <t>入間郡三芳町藤久保420-2</t>
  </si>
  <si>
    <t>秀明</t>
  </si>
  <si>
    <t>西武学園文理</t>
  </si>
  <si>
    <t>西武学園文理</t>
  </si>
  <si>
    <t>350-1336</t>
  </si>
  <si>
    <t>私　立</t>
  </si>
  <si>
    <t>星野学園</t>
  </si>
  <si>
    <t>星野学園</t>
  </si>
  <si>
    <t>350-0824</t>
  </si>
  <si>
    <t>川越市石原町2-71-11</t>
  </si>
  <si>
    <t>東松山市立</t>
  </si>
  <si>
    <t>松山</t>
  </si>
  <si>
    <t>東松山松山</t>
  </si>
  <si>
    <t>東松山市松葉町2-6-11</t>
  </si>
  <si>
    <t>南</t>
  </si>
  <si>
    <t>東松山南</t>
  </si>
  <si>
    <t>東松山市石橋330</t>
  </si>
  <si>
    <t>0903</t>
  </si>
  <si>
    <t>東松山北</t>
  </si>
  <si>
    <t>355-0005</t>
  </si>
  <si>
    <t>東松山市松山1815-2</t>
  </si>
  <si>
    <t>0904</t>
  </si>
  <si>
    <t>滑川町立</t>
  </si>
  <si>
    <t>滑川</t>
  </si>
  <si>
    <t>比企郡滑川町福田700</t>
  </si>
  <si>
    <t>0905</t>
  </si>
  <si>
    <t>嵐山町立</t>
  </si>
  <si>
    <t>菅谷</t>
  </si>
  <si>
    <t>嵐山菅谷</t>
  </si>
  <si>
    <t>355-0221</t>
  </si>
  <si>
    <t>0906</t>
  </si>
  <si>
    <t>玉ノ岡</t>
  </si>
  <si>
    <t>嵐山玉ノ岡</t>
  </si>
  <si>
    <t>比企郡嵐山町杉山610</t>
  </si>
  <si>
    <t>0907</t>
  </si>
  <si>
    <t>小川町立</t>
  </si>
  <si>
    <t>小川東</t>
  </si>
  <si>
    <t>比企郡小川町1767-1</t>
  </si>
  <si>
    <t>0908</t>
  </si>
  <si>
    <t>ときがわ町立</t>
  </si>
  <si>
    <t>都幾川</t>
  </si>
  <si>
    <t>ときがわ都幾川</t>
  </si>
  <si>
    <t>355-0361</t>
  </si>
  <si>
    <t>比企郡ときがわ町桃木50</t>
  </si>
  <si>
    <t>0909</t>
  </si>
  <si>
    <t>玉川</t>
  </si>
  <si>
    <t>ときがわ玉川</t>
  </si>
  <si>
    <t>比企郡ときがわ町玉川1385-2</t>
  </si>
  <si>
    <t>0910</t>
  </si>
  <si>
    <t>鳩山町立</t>
  </si>
  <si>
    <t>鳩山</t>
  </si>
  <si>
    <t>比企郡鳩山町熊井2024-1</t>
  </si>
  <si>
    <t>0911</t>
  </si>
  <si>
    <t>川島町立</t>
  </si>
  <si>
    <t>川島</t>
  </si>
  <si>
    <t>比企郡川島町白井沼230</t>
  </si>
  <si>
    <t>0912</t>
  </si>
  <si>
    <t>川島西</t>
  </si>
  <si>
    <t>比企郡川島町中山270-1</t>
  </si>
  <si>
    <t>0913</t>
  </si>
  <si>
    <t>吉見町立</t>
  </si>
  <si>
    <t>吉見</t>
  </si>
  <si>
    <t>355-0118</t>
  </si>
  <si>
    <t>比企郡吉見町下細谷1</t>
  </si>
  <si>
    <t>大妻嵐山</t>
  </si>
  <si>
    <t>本庄市立</t>
  </si>
  <si>
    <t>本庄西</t>
  </si>
  <si>
    <t>本庄市千代田4-3-1</t>
  </si>
  <si>
    <t>本庄南</t>
  </si>
  <si>
    <t>本庄市緑3-13-1</t>
  </si>
  <si>
    <t>上里町立</t>
  </si>
  <si>
    <t>上里</t>
  </si>
  <si>
    <t>上里町七本木336</t>
  </si>
  <si>
    <t>上里北</t>
  </si>
  <si>
    <t>児玉郡上里町金久保249</t>
  </si>
  <si>
    <t>神川町立</t>
  </si>
  <si>
    <t>神川</t>
  </si>
  <si>
    <t>児玉郡神川町新里450</t>
  </si>
  <si>
    <t>本庄東高等
学校附属</t>
  </si>
  <si>
    <t>本庄市西五十子大塚318</t>
  </si>
  <si>
    <t>皆野町立</t>
  </si>
  <si>
    <t>皆野</t>
  </si>
  <si>
    <t>秩父郡皆野町皆野2244-2</t>
  </si>
  <si>
    <t>熊谷市立</t>
  </si>
  <si>
    <t>富士見</t>
  </si>
  <si>
    <t>熊谷富士見</t>
  </si>
  <si>
    <t>熊谷市中央3-1030</t>
  </si>
  <si>
    <t>熊谷東</t>
  </si>
  <si>
    <t>中条</t>
  </si>
  <si>
    <t>熊谷中条</t>
  </si>
  <si>
    <t>熊谷市今井539-1</t>
  </si>
  <si>
    <t>江南</t>
  </si>
  <si>
    <t>熊谷江南</t>
  </si>
  <si>
    <t>熊谷市江南中央2-1-1</t>
  </si>
  <si>
    <t>三尻</t>
  </si>
  <si>
    <t>熊谷三尻</t>
  </si>
  <si>
    <t>熊谷市三ヶ尻2743</t>
  </si>
  <si>
    <t>深谷市立</t>
  </si>
  <si>
    <t>明戸</t>
  </si>
  <si>
    <t>深谷明戸</t>
  </si>
  <si>
    <t>深谷市新井18</t>
  </si>
  <si>
    <t>幡羅</t>
  </si>
  <si>
    <t>深谷幡羅</t>
  </si>
  <si>
    <t>深谷市常盤町38</t>
  </si>
  <si>
    <t>深谷</t>
  </si>
  <si>
    <t>深谷市田谷45-2</t>
  </si>
  <si>
    <t>豊里</t>
  </si>
  <si>
    <t>深谷豊里</t>
  </si>
  <si>
    <t>366-0002</t>
  </si>
  <si>
    <t>深谷市下手計525</t>
  </si>
  <si>
    <t>上柴</t>
  </si>
  <si>
    <t>深谷上柴</t>
  </si>
  <si>
    <t>深谷市上柴町西2-23-1</t>
  </si>
  <si>
    <t>岡部</t>
  </si>
  <si>
    <t>深谷岡部</t>
  </si>
  <si>
    <t>深谷市山河1214</t>
  </si>
  <si>
    <t>川本</t>
  </si>
  <si>
    <t>深谷川本</t>
  </si>
  <si>
    <t>深谷市田中530</t>
  </si>
  <si>
    <t>行田市立</t>
  </si>
  <si>
    <t>忍</t>
  </si>
  <si>
    <t>行田忍</t>
  </si>
  <si>
    <t>361-0052</t>
  </si>
  <si>
    <t>行田市本丸18-6</t>
  </si>
  <si>
    <t>行田</t>
  </si>
  <si>
    <t>361-0032</t>
  </si>
  <si>
    <t>行田市佐間3-3-8</t>
  </si>
  <si>
    <t>太田</t>
  </si>
  <si>
    <t>行田太田</t>
  </si>
  <si>
    <t>行田市大字下須戸1164-1</t>
  </si>
  <si>
    <t>1304</t>
  </si>
  <si>
    <t>長野</t>
  </si>
  <si>
    <t>行田長野</t>
  </si>
  <si>
    <t>1305</t>
  </si>
  <si>
    <t>見沼</t>
  </si>
  <si>
    <t>行田見沼</t>
  </si>
  <si>
    <t>行田市荒木4892</t>
  </si>
  <si>
    <t>1306</t>
  </si>
  <si>
    <t>行田西</t>
  </si>
  <si>
    <t>361-0056</t>
  </si>
  <si>
    <t>行田市持田600</t>
  </si>
  <si>
    <t>1307</t>
  </si>
  <si>
    <t>南河原</t>
  </si>
  <si>
    <t>行田南河原</t>
  </si>
  <si>
    <t>361-0084</t>
  </si>
  <si>
    <t>行田市南河原1081</t>
  </si>
  <si>
    <t>1308</t>
  </si>
  <si>
    <t>加須市立</t>
  </si>
  <si>
    <t>昭和</t>
  </si>
  <si>
    <t>加須昭和</t>
  </si>
  <si>
    <t>347-0011</t>
  </si>
  <si>
    <t>加須市北小浜70</t>
  </si>
  <si>
    <t>1309</t>
  </si>
  <si>
    <t>加須西</t>
  </si>
  <si>
    <t>347-0043</t>
  </si>
  <si>
    <t>加須市馬内1</t>
  </si>
  <si>
    <t>1310</t>
  </si>
  <si>
    <t>加須東</t>
  </si>
  <si>
    <t>347-0032</t>
  </si>
  <si>
    <t>加須市花崎1-22-1</t>
  </si>
  <si>
    <t>1311</t>
  </si>
  <si>
    <t>加須平成</t>
  </si>
  <si>
    <t>347-0015</t>
  </si>
  <si>
    <t>加須市南大桑1860</t>
  </si>
  <si>
    <t>1312</t>
  </si>
  <si>
    <t>騎西</t>
  </si>
  <si>
    <t>加須騎西</t>
  </si>
  <si>
    <t>347-0105</t>
  </si>
  <si>
    <t>1313</t>
  </si>
  <si>
    <t>北川辺</t>
  </si>
  <si>
    <t>加須北川辺</t>
  </si>
  <si>
    <t>349-1212</t>
  </si>
  <si>
    <t>1314</t>
  </si>
  <si>
    <t>羽生市立</t>
  </si>
  <si>
    <t>羽生西</t>
  </si>
  <si>
    <t>羽生市羽生120</t>
  </si>
  <si>
    <t>1315</t>
  </si>
  <si>
    <t>羽生南</t>
  </si>
  <si>
    <t>羽生市中岩瀬226</t>
  </si>
  <si>
    <t>1316</t>
  </si>
  <si>
    <t>東</t>
  </si>
  <si>
    <t>羽生東</t>
  </si>
  <si>
    <t>348-0017</t>
  </si>
  <si>
    <t>羽生市今泉1448</t>
  </si>
  <si>
    <t>越谷市立</t>
  </si>
  <si>
    <t>越谷中央</t>
  </si>
  <si>
    <t>343-0014</t>
  </si>
  <si>
    <t>越谷市越谷宮前1-18-1</t>
  </si>
  <si>
    <t>東</t>
  </si>
  <si>
    <t>越谷東</t>
  </si>
  <si>
    <t>343-0023</t>
  </si>
  <si>
    <t>越谷市東越谷9-3160</t>
  </si>
  <si>
    <t>西</t>
  </si>
  <si>
    <t>越谷西</t>
  </si>
  <si>
    <t>343-0805</t>
  </si>
  <si>
    <t>越谷市神明町2-385</t>
  </si>
  <si>
    <t>1404</t>
  </si>
  <si>
    <t>南</t>
  </si>
  <si>
    <t>越谷南</t>
  </si>
  <si>
    <t>343-0827</t>
  </si>
  <si>
    <t>越谷市川柳町1-198</t>
  </si>
  <si>
    <t>1405</t>
  </si>
  <si>
    <t>北</t>
  </si>
  <si>
    <t>越谷北</t>
  </si>
  <si>
    <t>343-0032</t>
  </si>
  <si>
    <t>越谷市袋山870</t>
  </si>
  <si>
    <t>1406</t>
  </si>
  <si>
    <t>富士</t>
  </si>
  <si>
    <t>越谷富士</t>
  </si>
  <si>
    <t>343-0851</t>
  </si>
  <si>
    <t>越谷市七佐町2-85</t>
  </si>
  <si>
    <t>1407</t>
  </si>
  <si>
    <t>北陽</t>
  </si>
  <si>
    <t>越谷北陽</t>
  </si>
  <si>
    <t>343-0004</t>
  </si>
  <si>
    <t>越谷市大松450</t>
  </si>
  <si>
    <t>1408</t>
  </si>
  <si>
    <t>栄進</t>
  </si>
  <si>
    <t>越谷栄進</t>
  </si>
  <si>
    <t>343-0025</t>
  </si>
  <si>
    <t>越谷市大沢659-1</t>
  </si>
  <si>
    <t>1409</t>
  </si>
  <si>
    <t>光陽</t>
  </si>
  <si>
    <t>越谷光陽</t>
  </si>
  <si>
    <t>越谷市川柳町1-498</t>
  </si>
  <si>
    <t>1410</t>
  </si>
  <si>
    <t>平方</t>
  </si>
  <si>
    <t>越谷平方</t>
  </si>
  <si>
    <t>343-0002</t>
  </si>
  <si>
    <t>越谷市平方2115</t>
  </si>
  <si>
    <t>1411</t>
  </si>
  <si>
    <t>武蔵野</t>
  </si>
  <si>
    <t>越谷武蔵野</t>
  </si>
  <si>
    <t>越谷市大間野町4-357</t>
  </si>
  <si>
    <t>1412</t>
  </si>
  <si>
    <t>大袋</t>
  </si>
  <si>
    <t>越谷大袋</t>
  </si>
  <si>
    <t>343-0034</t>
  </si>
  <si>
    <t>越谷市大竹236</t>
  </si>
  <si>
    <t>1413</t>
  </si>
  <si>
    <t>新栄</t>
  </si>
  <si>
    <t>越谷新栄</t>
  </si>
  <si>
    <t>343-0008</t>
  </si>
  <si>
    <t>越谷市大吉435</t>
  </si>
  <si>
    <t>1414</t>
  </si>
  <si>
    <t>大相模</t>
  </si>
  <si>
    <t>越谷大相模</t>
  </si>
  <si>
    <t>343-0823</t>
  </si>
  <si>
    <t>越谷市相模町3-165</t>
  </si>
  <si>
    <t>八潮市立</t>
  </si>
  <si>
    <t>八潮</t>
  </si>
  <si>
    <t>八潮市中央1-1-3</t>
  </si>
  <si>
    <t>大原</t>
  </si>
  <si>
    <t>八潮大原</t>
  </si>
  <si>
    <t>八潮市八潮5-9-1</t>
  </si>
  <si>
    <t>八幡</t>
  </si>
  <si>
    <t>八潮八幡</t>
  </si>
  <si>
    <t>八潮市緑町4-19-1</t>
  </si>
  <si>
    <t>1601</t>
  </si>
  <si>
    <t>春日部市立</t>
  </si>
  <si>
    <t>春日部</t>
  </si>
  <si>
    <t>344-0061</t>
  </si>
  <si>
    <t>春日部市粕壁5951-2</t>
  </si>
  <si>
    <t>1602</t>
  </si>
  <si>
    <t>武里</t>
  </si>
  <si>
    <t>春日部武里</t>
  </si>
  <si>
    <t>344-0034</t>
  </si>
  <si>
    <t>春日部市薄谷3</t>
  </si>
  <si>
    <t>1603</t>
  </si>
  <si>
    <t>大沼</t>
  </si>
  <si>
    <t>春日部大沼</t>
  </si>
  <si>
    <t>344-0038</t>
  </si>
  <si>
    <t>春日部市大沼6-75</t>
  </si>
  <si>
    <t>1604</t>
  </si>
  <si>
    <t>豊野</t>
  </si>
  <si>
    <t>春日部豊野</t>
  </si>
  <si>
    <t>344-0013</t>
  </si>
  <si>
    <t>春日部市銚子口130</t>
  </si>
  <si>
    <t>1605</t>
  </si>
  <si>
    <t>中野</t>
  </si>
  <si>
    <t>春日部中野</t>
  </si>
  <si>
    <t>344-0026</t>
  </si>
  <si>
    <t>春日部市武里中野746</t>
  </si>
  <si>
    <t>1606</t>
  </si>
  <si>
    <t>緑</t>
  </si>
  <si>
    <t>春日部緑</t>
  </si>
  <si>
    <t>344-0063</t>
  </si>
  <si>
    <t>春日部市緑町5-9-38</t>
  </si>
  <si>
    <t>1607</t>
  </si>
  <si>
    <t>葛飾</t>
  </si>
  <si>
    <t>春日部葛飾</t>
  </si>
  <si>
    <t>344-0123</t>
  </si>
  <si>
    <t>春日部市永沼2250</t>
  </si>
  <si>
    <t>1608</t>
  </si>
  <si>
    <t>飯沼</t>
  </si>
  <si>
    <t>春日部飯沼</t>
  </si>
  <si>
    <t>344-0124</t>
  </si>
  <si>
    <t>春日部市飯沼179</t>
  </si>
  <si>
    <t>1609</t>
  </si>
  <si>
    <t>蓮田市立</t>
  </si>
  <si>
    <t>黒浜</t>
  </si>
  <si>
    <t>蓮田黒浜</t>
  </si>
  <si>
    <t>349-0101</t>
  </si>
  <si>
    <t>蓮田市黒浜4748-1</t>
  </si>
  <si>
    <t>1610</t>
  </si>
  <si>
    <t>蓮田南</t>
  </si>
  <si>
    <t>349-0115</t>
  </si>
  <si>
    <t>蓮田市大字蓮田1519</t>
  </si>
  <si>
    <t>1611</t>
  </si>
  <si>
    <t>久喜市立</t>
  </si>
  <si>
    <t>久喜</t>
  </si>
  <si>
    <t>346-0005</t>
  </si>
  <si>
    <t>久喜市本町4-1-1</t>
  </si>
  <si>
    <t>1612</t>
  </si>
  <si>
    <t>久喜南</t>
  </si>
  <si>
    <t>346-0029</t>
  </si>
  <si>
    <t>久喜市大字江面85</t>
  </si>
  <si>
    <t>1613</t>
  </si>
  <si>
    <t>久喜東</t>
  </si>
  <si>
    <t>346-0013</t>
  </si>
  <si>
    <t>久喜市青葉3-4-1</t>
  </si>
  <si>
    <t>1614</t>
  </si>
  <si>
    <t>太東</t>
  </si>
  <si>
    <t>久喜太東</t>
  </si>
  <si>
    <t>346-0014</t>
  </si>
  <si>
    <t>久喜市吉羽2410</t>
  </si>
  <si>
    <t>1615</t>
  </si>
  <si>
    <t>鷲宮</t>
  </si>
  <si>
    <t>久喜鷲宮</t>
  </si>
  <si>
    <t>340-0217</t>
  </si>
  <si>
    <t>1616</t>
  </si>
  <si>
    <t>鷲宮東</t>
  </si>
  <si>
    <t>久喜鷲宮東</t>
  </si>
  <si>
    <t>340-0201</t>
  </si>
  <si>
    <t>1617</t>
  </si>
  <si>
    <t>鷲宮西</t>
  </si>
  <si>
    <t>久喜鷲宮西</t>
  </si>
  <si>
    <t>340-0211</t>
  </si>
  <si>
    <t>1618</t>
  </si>
  <si>
    <t>白岡市立</t>
  </si>
  <si>
    <t>篠津</t>
  </si>
  <si>
    <t>白岡篠津</t>
  </si>
  <si>
    <t>349-0204</t>
  </si>
  <si>
    <t>1619</t>
  </si>
  <si>
    <t>白岡</t>
  </si>
  <si>
    <t>白岡市白岡1647-1</t>
  </si>
  <si>
    <t>1620</t>
  </si>
  <si>
    <t>宮代町立</t>
  </si>
  <si>
    <t>前原</t>
  </si>
  <si>
    <t>宮代前原</t>
  </si>
  <si>
    <t>345-0815</t>
  </si>
  <si>
    <t>南埼玉郡宮代町字中46</t>
  </si>
  <si>
    <t>春日部共栄</t>
  </si>
  <si>
    <t>344-0037</t>
  </si>
  <si>
    <t>春日部市上大増新田213</t>
  </si>
  <si>
    <t>幸手市立</t>
  </si>
  <si>
    <t>幸手</t>
  </si>
  <si>
    <t>340-0111</t>
  </si>
  <si>
    <t>幸手市北1-7-4</t>
  </si>
  <si>
    <t>幸手東</t>
  </si>
  <si>
    <t>幸手市平須賀2912-3</t>
  </si>
  <si>
    <t>幸手西</t>
  </si>
  <si>
    <t>340-0162</t>
  </si>
  <si>
    <t>幸手市下川崎387</t>
  </si>
  <si>
    <t>1704</t>
  </si>
  <si>
    <t>杉戸町立</t>
  </si>
  <si>
    <t>杉戸</t>
  </si>
  <si>
    <t>345-0035</t>
  </si>
  <si>
    <t>北葛飾郡杉戸町内田1-5-35</t>
  </si>
  <si>
    <t>1705</t>
  </si>
  <si>
    <t>広島</t>
  </si>
  <si>
    <t>杉戸広島</t>
  </si>
  <si>
    <t>345-0024</t>
  </si>
  <si>
    <t>北葛飾郡杉戸町堤根4759</t>
  </si>
  <si>
    <t>1706</t>
  </si>
  <si>
    <t>松伏町立</t>
  </si>
  <si>
    <t>松伏</t>
  </si>
  <si>
    <t>343-0106</t>
  </si>
  <si>
    <t>北葛飾郡松伏町大川戸1136</t>
  </si>
  <si>
    <t>1707</t>
  </si>
  <si>
    <t>吉川市立</t>
  </si>
  <si>
    <t>吉川東</t>
  </si>
  <si>
    <t>342-0017</t>
  </si>
  <si>
    <t>吉川市上笹塚3-104-1</t>
  </si>
  <si>
    <t>1708</t>
  </si>
  <si>
    <t>吉川南</t>
  </si>
  <si>
    <t>342-0041</t>
  </si>
  <si>
    <t>吉川市保672</t>
  </si>
  <si>
    <t>1709</t>
  </si>
  <si>
    <t>中央</t>
  </si>
  <si>
    <t>吉川中央</t>
  </si>
  <si>
    <t>342-0055</t>
  </si>
  <si>
    <t>吉川市吉川234-1</t>
  </si>
  <si>
    <t>1710</t>
  </si>
  <si>
    <t>三郷市立</t>
  </si>
  <si>
    <t>三郷南</t>
  </si>
  <si>
    <t>341-0035</t>
  </si>
  <si>
    <t>三郷市鷹野3-356</t>
  </si>
  <si>
    <t>1711</t>
  </si>
  <si>
    <t>三郷北</t>
  </si>
  <si>
    <t>341-0054</t>
  </si>
  <si>
    <t>三郷市泉267-1</t>
  </si>
  <si>
    <t>58S52</t>
  </si>
  <si>
    <t>1712</t>
  </si>
  <si>
    <t>栄</t>
  </si>
  <si>
    <t>三郷栄</t>
  </si>
  <si>
    <t>341-0043</t>
  </si>
  <si>
    <t>三郷市栄4-325</t>
  </si>
  <si>
    <t>1713</t>
  </si>
  <si>
    <t>早稲田</t>
  </si>
  <si>
    <t>三郷早稲田</t>
  </si>
  <si>
    <t>三郷市彦成5-56</t>
  </si>
  <si>
    <t>1714</t>
  </si>
  <si>
    <t>瑞穂</t>
  </si>
  <si>
    <t>三郷瑞穂</t>
  </si>
  <si>
    <t>三郷市大広戸1001</t>
  </si>
  <si>
    <t>郡市名（地区名）</t>
  </si>
  <si>
    <t>←こちらから選択してください</t>
  </si>
  <si>
    <t>女</t>
  </si>
  <si>
    <t>上　尾</t>
  </si>
  <si>
    <t>児　玉</t>
  </si>
  <si>
    <t>秩　父</t>
  </si>
  <si>
    <t>北埼玉</t>
  </si>
  <si>
    <t>←ひらがなで入力してください</t>
  </si>
  <si>
    <t>学校に部活動がなく、団体戦に出場しない場合は記入しないでください。
ベンチ入りする可能性のある先生の名前をすべて書いてください。</t>
  </si>
  <si>
    <t>048 ( 822 ) 4022</t>
  </si>
  <si>
    <t>048 ( 835 ) 1358</t>
  </si>
  <si>
    <t>048 ( 831 ) 3189</t>
  </si>
  <si>
    <t>048 ( 830 ) 1561</t>
  </si>
  <si>
    <t>048 ( 886 ) 4302</t>
  </si>
  <si>
    <t>048 ( 811 ) 1337</t>
  </si>
  <si>
    <t>048 ( 882 ) 3192</t>
  </si>
  <si>
    <t>048 ( 811 ) 1338</t>
  </si>
  <si>
    <t>048 ( 886 ) 4305</t>
  </si>
  <si>
    <t>048 ( 811 ) 1339</t>
  </si>
  <si>
    <t>048 ( 873 ) 4141</t>
  </si>
  <si>
    <t>048 ( 810 ) 1126</t>
  </si>
  <si>
    <t>048 ( 863 ) 0753</t>
  </si>
  <si>
    <t>048 ( 836 ) 1589</t>
  </si>
  <si>
    <t>048 ( 853 ) 1000</t>
  </si>
  <si>
    <t>048 ( 840 ) 1432</t>
  </si>
  <si>
    <t>048 ( 852 ) 3554</t>
  </si>
  <si>
    <t>048 ( 840 ) 1430</t>
  </si>
  <si>
    <t>048 ( 878 ) 0019</t>
  </si>
  <si>
    <t>048 ( 812 ) 1049</t>
  </si>
  <si>
    <t>048 ( 887 ) 1000</t>
  </si>
  <si>
    <t>048 ( 811 ) 1335</t>
  </si>
  <si>
    <t>048 ( 864 ) 3451</t>
  </si>
  <si>
    <t>048 ( 836 ) 1588</t>
  </si>
  <si>
    <t>048 ( 874 ) 2331</t>
  </si>
  <si>
    <t>048 ( 810 ) 1125</t>
  </si>
  <si>
    <t>048 ( 855 ) 3901</t>
  </si>
  <si>
    <t>048 ( 840 ) 1431</t>
  </si>
  <si>
    <t>048 ( 861 ) 7570</t>
  </si>
  <si>
    <t>048 ( 836 ) 1586</t>
  </si>
  <si>
    <t>048 ( 874 ) 9733</t>
  </si>
  <si>
    <t>048 ( 810 ) 1127</t>
  </si>
  <si>
    <t>048 ( 886 ) 8008</t>
  </si>
  <si>
    <t>048 ( 886 ) 8555</t>
  </si>
  <si>
    <t>048 ( 852 ) 6235</t>
  </si>
  <si>
    <t>048 ( 852 ) 6253</t>
  </si>
  <si>
    <t>048 ( 641 ) 0793</t>
  </si>
  <si>
    <t>048 ( 641 ) 6288</t>
  </si>
  <si>
    <t>048 ( 663 ) 1251</t>
  </si>
  <si>
    <t>048 ( 663 ) 0834</t>
  </si>
  <si>
    <t>048 ( 684 ) 8004</t>
  </si>
  <si>
    <t>048 ( 684 ) 8966</t>
  </si>
  <si>
    <t>048 ( 624 ) 6234</t>
  </si>
  <si>
    <t>048 ( 624 ) 2479</t>
  </si>
  <si>
    <t>048 ( 683 ) 3173</t>
  </si>
  <si>
    <t>048 ( 683 ) 8963</t>
  </si>
  <si>
    <t>048 ( 683 ) 3458</t>
  </si>
  <si>
    <t>048 ( 683 ) 8979</t>
  </si>
  <si>
    <t>048 ( 643 ) 2133</t>
  </si>
  <si>
    <t>048 ( 643 ) 3298</t>
  </si>
  <si>
    <t>048 ( 622 ) 4611</t>
  </si>
  <si>
    <t>048 ( 624 ) 2135</t>
  </si>
  <si>
    <t>048 ( 687 ) 8800</t>
  </si>
  <si>
    <t>048 ( 687 ) 9301</t>
  </si>
  <si>
    <t>048 ( 682 ) 3951</t>
  </si>
  <si>
    <t>048 ( 682 ) 3952</t>
  </si>
  <si>
    <t>048 ( 799 ) 1061</t>
  </si>
  <si>
    <t>048 ( 799 ) 0436</t>
  </si>
  <si>
    <t>048 ( 862 ) 2214</t>
  </si>
  <si>
    <t>048 ( 865 ) 6484</t>
  </si>
  <si>
    <t>048 ( 861 ) 6131</t>
  </si>
  <si>
    <t>048 ( 861 ) 6132</t>
  </si>
  <si>
    <t>048 ( 795 ) 0777</t>
  </si>
  <si>
    <t>048 ( 795 ) 0666</t>
  </si>
  <si>
    <t>048 ( 624 ) 6488</t>
  </si>
  <si>
    <t>048 ( 621 ) 2123</t>
  </si>
  <si>
    <t>048 ( 840 ) 1035</t>
  </si>
  <si>
    <t>048 ( 853 ) 6008</t>
  </si>
  <si>
    <t>048 ( 295 ) 1008</t>
  </si>
  <si>
    <t>048 ( 295 ) 6808</t>
  </si>
  <si>
    <t>048 ( 265 ) 3377</t>
  </si>
  <si>
    <t>048 ( 268 ) 4726</t>
  </si>
  <si>
    <t>048 ( 265 ) 3317</t>
  </si>
  <si>
    <t>048 ( 268 ) 4746</t>
  </si>
  <si>
    <t>048 ( 268 ) 4506</t>
  </si>
  <si>
    <t>048 ( 268 ) 4761</t>
  </si>
  <si>
    <t>048 ( 267 ) 1055</t>
  </si>
  <si>
    <t>048 ( 267 ) 1069</t>
  </si>
  <si>
    <t>048 ( 295 ) 0776</t>
  </si>
  <si>
    <t>048 ( 294 ) 0436</t>
  </si>
  <si>
    <t>048 ( 295 ) 4102</t>
  </si>
  <si>
    <t>048 ( 295 ) 5661</t>
  </si>
  <si>
    <t>048 ( 283 ) 4006</t>
  </si>
  <si>
    <t>048 ( 283 ) 6633</t>
  </si>
  <si>
    <t>048 ( 442 ) 2533</t>
  </si>
  <si>
    <t>048 ( 442 ) 2525</t>
  </si>
  <si>
    <t>048 ( 442 ) 2627</t>
  </si>
  <si>
    <t>048 ( 443 ) 9193</t>
  </si>
  <si>
    <t>048 ( 442 ) 5844</t>
  </si>
  <si>
    <t>048 ( 443 ) 9270</t>
  </si>
  <si>
    <t>048 ( 443 ) 4512</t>
  </si>
  <si>
    <t>048 ( 443 ) 9504</t>
  </si>
  <si>
    <t>048 ( 925 ) 5201</t>
  </si>
  <si>
    <t>048 ( 925 ) 5202</t>
  </si>
  <si>
    <t>048 ( 925 ) 2421</t>
  </si>
  <si>
    <t>048 ( 925 ) 3456</t>
  </si>
  <si>
    <t>048 ( 931 ) 5827</t>
  </si>
  <si>
    <t>048 ( 931 ) 5828</t>
  </si>
  <si>
    <t>048 ( 927 ) 6297</t>
  </si>
  <si>
    <t>048 ( 927 ) 6298</t>
  </si>
  <si>
    <t>048 ( 924 ) 5052</t>
  </si>
  <si>
    <t>048 ( 924 ) 5053</t>
  </si>
  <si>
    <t>048 ( 936 ) 4001</t>
  </si>
  <si>
    <t>048 ( 936 ) 4002</t>
  </si>
  <si>
    <t>048 ( 936 ) 9903</t>
  </si>
  <si>
    <t>048 ( 936 ) 9904</t>
  </si>
  <si>
    <t>048 ( 461 ) 0076</t>
  </si>
  <si>
    <t>048 ( 467 ) 4741</t>
  </si>
  <si>
    <t>048 ( 464 ) 7575</t>
  </si>
  <si>
    <t>048 ( 460 ) 2280</t>
  </si>
  <si>
    <t>048 ( 466 ) 4711</t>
  </si>
  <si>
    <t>048 ( 467 ) 4744</t>
  </si>
  <si>
    <t>048 ( 471 ) 0143</t>
  </si>
  <si>
    <t>048 ( 474 ) 6592</t>
  </si>
  <si>
    <t>048 ( 473 ) 2379</t>
  </si>
  <si>
    <t>048 ( 474 ) 6617</t>
  </si>
  <si>
    <t>048 ( 471 ) 2241</t>
  </si>
  <si>
    <t>048 ( 474 ) 6599</t>
  </si>
  <si>
    <t>048 ( 478 ) 3668</t>
  </si>
  <si>
    <t>048 ( 482 ) 0131</t>
  </si>
  <si>
    <t>048 ( 477 ) 6053</t>
  </si>
  <si>
    <t>048 ( 482 ) 0134</t>
  </si>
  <si>
    <t>048 ( 478 ) 2010</t>
  </si>
  <si>
    <t>048 ( 482 ) 0135</t>
  </si>
  <si>
    <t>048 ( 461 ) 2143</t>
  </si>
  <si>
    <t>048 ( 461 ) 2237</t>
  </si>
  <si>
    <t>048 ( 771 ) 0129</t>
  </si>
  <si>
    <t>048 ( 771 ) 9215</t>
  </si>
  <si>
    <t>048 ( 721 ) 0636</t>
  </si>
  <si>
    <t>048 ( 721 ) 9798</t>
  </si>
  <si>
    <t>048 ( 781 ) 1541</t>
  </si>
  <si>
    <t>048 ( 726 ) 2985</t>
  </si>
  <si>
    <t>048 ( 775 ) 6566</t>
  </si>
  <si>
    <t>048 ( 775 ) 1165</t>
  </si>
  <si>
    <t>048 ( 722 ) 2101</t>
  </si>
  <si>
    <t>048 ( 721 ) 9809</t>
  </si>
  <si>
    <t>048 ( 781 ) 2299</t>
  </si>
  <si>
    <t>048 ( 726 ) 3347</t>
  </si>
  <si>
    <t>048 ( 781 ) 9080</t>
  </si>
  <si>
    <t>048 ( 726 ) 3959</t>
  </si>
  <si>
    <t>048 ( 542 ) 2861</t>
  </si>
  <si>
    <t>048 ( 542 ) 1789</t>
  </si>
  <si>
    <t>048 ( 596 ) 6002</t>
  </si>
  <si>
    <t>048 ( 597 ) 0268</t>
  </si>
  <si>
    <t>048 ( 548 ) 0051</t>
  </si>
  <si>
    <t>048 ( 547 ) 1470</t>
  </si>
  <si>
    <t>048 ( 548 ) 0081</t>
  </si>
  <si>
    <t>048 ( 547 ) 1471</t>
  </si>
  <si>
    <t>048 ( 592 ) 3145</t>
  </si>
  <si>
    <t>048 ( 592 ) 3149</t>
  </si>
  <si>
    <t>048 ( 543 ) 2900</t>
  </si>
  <si>
    <t>048 ( 543 ) 2901</t>
  </si>
  <si>
    <t>048 ( 787 ) 1311</t>
  </si>
  <si>
    <t>048 ( 787 ) 5047</t>
  </si>
  <si>
    <t>048 ( 787 ) 1342</t>
  </si>
  <si>
    <t>048 ( 787 ) 3564</t>
  </si>
  <si>
    <t>048 ( 728 ) 3061</t>
  </si>
  <si>
    <t>048 ( 728 ) 6043</t>
  </si>
  <si>
    <t>048 ( 729 ) 2882</t>
  </si>
  <si>
    <t>048 ( 729 ) 1003</t>
  </si>
  <si>
    <t>049 ( 222 ) 1265</t>
  </si>
  <si>
    <t>049 ( 229 ) 1223</t>
  </si>
  <si>
    <t>049 ( 243 ) 4140</t>
  </si>
  <si>
    <t>049 ( 240 ) 1776</t>
  </si>
  <si>
    <t>049 ( 231 ) 2213</t>
  </si>
  <si>
    <t>049 ( 239 ) 1102</t>
  </si>
  <si>
    <t>049 ( 232 ) 4606</t>
  </si>
  <si>
    <t>049 ( 239 ) 1099</t>
  </si>
  <si>
    <t>049 ( 231 ) 0188</t>
  </si>
  <si>
    <t>049 ( 239 ) 1100</t>
  </si>
  <si>
    <t>04 ( 2953 ) 7617</t>
  </si>
  <si>
    <t>04 ( 2953 ) 7619</t>
  </si>
  <si>
    <t>04 ( 2957 ) 4891</t>
  </si>
  <si>
    <t>04 ( 2957 ) 4892</t>
  </si>
  <si>
    <t>04 ( 2959 ) 2277</t>
  </si>
  <si>
    <t>04 ( 2959 ) 2263</t>
  </si>
  <si>
    <t>04 ( 2922 ) 4138</t>
  </si>
  <si>
    <t>04 ( 2922 ) 4139</t>
  </si>
  <si>
    <t>04 ( 2992 ) 3115</t>
  </si>
  <si>
    <t>04 ( 2992 ) 3734</t>
  </si>
  <si>
    <t>04 ( 2948 ) 2224</t>
  </si>
  <si>
    <t>04 ( 2948 ) 2237</t>
  </si>
  <si>
    <t>04 ( 2923 ) 7201</t>
  </si>
  <si>
    <t>04 ( 2923 ) 7202</t>
  </si>
  <si>
    <t>04 ( 2995 ) 5111</t>
  </si>
  <si>
    <t>04 ( 2995 ) 5112</t>
  </si>
  <si>
    <t>04 ( 2995 ) 2795</t>
  </si>
  <si>
    <t>04 ( 2995 ) 2786</t>
  </si>
  <si>
    <t>04 ( 2948 ) 6004</t>
  </si>
  <si>
    <t>04 ( 2948 ) 6007</t>
  </si>
  <si>
    <t>042 ( 972 ) 4157</t>
  </si>
  <si>
    <t>042 ( 974 ) 5815</t>
  </si>
  <si>
    <t>042 ( 973 ) 3148</t>
  </si>
  <si>
    <t>048 ( 974 ) 5817</t>
  </si>
  <si>
    <t>049 ( 294 ) 0019</t>
  </si>
  <si>
    <t>049 ( 294 ) 0421</t>
  </si>
  <si>
    <t>049 ( 283 ) 0219</t>
  </si>
  <si>
    <t>049 ( 284 ) 6728</t>
  </si>
  <si>
    <t>049 ( 281 ) 0301</t>
  </si>
  <si>
    <t>049 ( 284 ) 6673</t>
  </si>
  <si>
    <t>049 ( 284 ) 1646</t>
  </si>
  <si>
    <t>048 ( 284 ) 6646</t>
  </si>
  <si>
    <t>049 ( 286 ) 0234</t>
  </si>
  <si>
    <t>049 ( 271 ) 4289</t>
  </si>
  <si>
    <t>049 ( 286 ) 9546</t>
  </si>
  <si>
    <t>049 ( 286 ) 1481</t>
  </si>
  <si>
    <t>049 ( 271 ) 4292</t>
  </si>
  <si>
    <t>04 ( 2936 ) 0131</t>
  </si>
  <si>
    <t>04 ( 2936 ) 4074</t>
  </si>
  <si>
    <t>04 ( 2932 ) 7301</t>
  </si>
  <si>
    <t>04 ( 2932 ) 8322</t>
  </si>
  <si>
    <t>049 ( 252 ) 4145</t>
  </si>
  <si>
    <t>049 ( 255 ) 0233</t>
  </si>
  <si>
    <t>049 ( 261 ) 0142</t>
  </si>
  <si>
    <t>049 ( 258 ) 3232</t>
  </si>
  <si>
    <t>049 ( 259 ) 6557</t>
  </si>
  <si>
    <t>049 ( 233 ) 7713</t>
  </si>
  <si>
    <t>04 ( 2954 ) 4080</t>
  </si>
  <si>
    <t>04 ( 2952 ) 7015</t>
  </si>
  <si>
    <t>049 ( 223 ) 2888</t>
  </si>
  <si>
    <t>049 ( 226 ) 3402</t>
  </si>
  <si>
    <t>0493 ( 22 ) 0248</t>
  </si>
  <si>
    <t>0493 ( 22 ) 0297</t>
  </si>
  <si>
    <t>0493 ( 22 ) 0676</t>
  </si>
  <si>
    <t>0493 ( 22 ) 2457</t>
  </si>
  <si>
    <t>0493 ( 23 ) 1223</t>
  </si>
  <si>
    <t>0493 ( 23 ) 1235</t>
  </si>
  <si>
    <t>0493 ( 56 ) 2239</t>
  </si>
  <si>
    <t>0493 ( 56 ) 3659</t>
  </si>
  <si>
    <t>0493 ( 62 ) 2055</t>
  </si>
  <si>
    <t>0493 ( 62 ) 4555</t>
  </si>
  <si>
    <t>0493 ( 62 ) 2305</t>
  </si>
  <si>
    <t>0493 ( 62 ) 2764</t>
  </si>
  <si>
    <t>0493 ( 72 ) 0442</t>
  </si>
  <si>
    <t>0493 ( 74 ) 5170</t>
  </si>
  <si>
    <t>0493 ( 65 ) 0155</t>
  </si>
  <si>
    <t>0493 ( 65 ) 2146</t>
  </si>
  <si>
    <t>0493 ( 65 ) 1528</t>
  </si>
  <si>
    <t>0493 ( 65 ) 4852</t>
  </si>
  <si>
    <t>049 ( 296 ) 1244</t>
  </si>
  <si>
    <t>049 ( 296 ) 7552</t>
  </si>
  <si>
    <t>049 ( 297 ) 0112</t>
  </si>
  <si>
    <t>049 ( 297 ) 0398</t>
  </si>
  <si>
    <t>049 ( 297 ) 2427</t>
  </si>
  <si>
    <t>049 ( 297 ) 2437</t>
  </si>
  <si>
    <t>0493 ( 54 ) 1525</t>
  </si>
  <si>
    <t>0493 ( 54 ) 4321</t>
  </si>
  <si>
    <t>0493 ( 62 ) 2281</t>
  </si>
  <si>
    <t>0493 ( 62 ) 1138</t>
  </si>
  <si>
    <t>0495 ( 22 ) 6424</t>
  </si>
  <si>
    <t>0495 ( 23 ) 3309</t>
  </si>
  <si>
    <t>0495 ( 24 ) 1801</t>
  </si>
  <si>
    <t>0495 ( 23 ) 3310</t>
  </si>
  <si>
    <t>0495 ( 33 ) 2974</t>
  </si>
  <si>
    <t>0495 ( 33 ) 6881</t>
  </si>
  <si>
    <t>0495 ( 33 ) 7749</t>
  </si>
  <si>
    <t>0495 ( 33 ) 7748</t>
  </si>
  <si>
    <t>0495 ( 77 ) 2409</t>
  </si>
  <si>
    <t>0495 ( 77 ) 2410</t>
  </si>
  <si>
    <t>0495 ( 27 ) 6711</t>
  </si>
  <si>
    <t>0495 ( 27 ) 6741</t>
  </si>
  <si>
    <t>0494 ( 62 ) 0432</t>
  </si>
  <si>
    <t>0494 ( 62 ) 0076</t>
  </si>
  <si>
    <t>048 ( 521 ) 0314</t>
  </si>
  <si>
    <t>048 ( 521 ) 8432</t>
  </si>
  <si>
    <t>048 ( 521 ) 0066</t>
  </si>
  <si>
    <t>048 ( 521 ) 8429</t>
  </si>
  <si>
    <t>048 ( 521 ) 3092</t>
  </si>
  <si>
    <t>048 ( 521 ) 8430</t>
  </si>
  <si>
    <t>048 ( 536 ) 1335</t>
  </si>
  <si>
    <t>048 ( 536 ) 1939</t>
  </si>
  <si>
    <t>048 ( 532 ) 3657</t>
  </si>
  <si>
    <t>048 ( 533 ) 2064</t>
  </si>
  <si>
    <t>048 ( 571 ) 0869</t>
  </si>
  <si>
    <t>048 ( 573 ) 0634</t>
  </si>
  <si>
    <t>048 ( 571 ) 0229</t>
  </si>
  <si>
    <t>048 ( 571 ) 0328</t>
  </si>
  <si>
    <t>048 ( 571 ) 0451</t>
  </si>
  <si>
    <t>048 ( 571 ) 0775</t>
  </si>
  <si>
    <t>048 ( 587 ) 2150</t>
  </si>
  <si>
    <t>048 ( 587 ) 2153</t>
  </si>
  <si>
    <t>048 ( 573 ) 7438</t>
  </si>
  <si>
    <t>048 ( 573 ) 1206</t>
  </si>
  <si>
    <t>048 ( 585 ) 2623</t>
  </si>
  <si>
    <t>048 ( 585 ) 6055</t>
  </si>
  <si>
    <t>048 ( 583 ) 2014</t>
  </si>
  <si>
    <t>048 ( 583 ) 3004</t>
  </si>
  <si>
    <t>048 ( 554 ) 9371</t>
  </si>
  <si>
    <t>048 ( 554 ) 9558</t>
  </si>
  <si>
    <t>048 ( 554 ) 9196</t>
  </si>
  <si>
    <t>048 ( 556 ) 4092</t>
  </si>
  <si>
    <t>048 ( 559 ) 3545</t>
  </si>
  <si>
    <t>048 ( 559 ) 0406</t>
  </si>
  <si>
    <t>048 ( 554 ) 2240</t>
  </si>
  <si>
    <t>048 ( 554 ) 2136</t>
  </si>
  <si>
    <t>048 ( 557 ) 2181</t>
  </si>
  <si>
    <t>048 ( 557 ) 3270</t>
  </si>
  <si>
    <t>048 ( 553 ) 1434</t>
  </si>
  <si>
    <t>048 ( 553 ) 1302</t>
  </si>
  <si>
    <t>048 ( 557 ) 0131</t>
  </si>
  <si>
    <t>048 ( 557 ) 4221</t>
  </si>
  <si>
    <t>0480 ( 61 ) 0300</t>
  </si>
  <si>
    <t>0480 ( 62 ) 0854</t>
  </si>
  <si>
    <t>0480 ( 61 ) 2625</t>
  </si>
  <si>
    <t>0480 ( 62 ) 0855</t>
  </si>
  <si>
    <t>0480 ( 65 ) 2206</t>
  </si>
  <si>
    <t>0480 ( 65 ) 2202</t>
  </si>
  <si>
    <t>0480 ( 67 ) 1221</t>
  </si>
  <si>
    <t>0480 ( 67 ) 1222</t>
  </si>
  <si>
    <t>0480 ( 73 ) 0039</t>
  </si>
  <si>
    <t>0480 ( 73 ) 1406</t>
  </si>
  <si>
    <t>0280 ( 62 ) 2402</t>
  </si>
  <si>
    <t>0280 ( 62 ) 2768</t>
  </si>
  <si>
    <t>048 ( 561 ) 0161</t>
  </si>
  <si>
    <t>048 ( 561 ) 5621</t>
  </si>
  <si>
    <t>048 ( 563 ) 0253</t>
  </si>
  <si>
    <t>048 ( 561 ) 7921</t>
  </si>
  <si>
    <t>048 ( 565 ) 3741</t>
  </si>
  <si>
    <t>048 ( 565 ) 1319</t>
  </si>
  <si>
    <t>048 ( 962 ) 9180</t>
  </si>
  <si>
    <t>048 ( 962 ) 9158</t>
  </si>
  <si>
    <t>048 ( 962 ) 2366</t>
  </si>
  <si>
    <t>048 ( 962 ) 2737</t>
  </si>
  <si>
    <t>048 ( 976 ) 5760</t>
  </si>
  <si>
    <t>048 ( 976 ) 5748</t>
  </si>
  <si>
    <t>048 ( 986 ) 1031</t>
  </si>
  <si>
    <t>048 ( 986 ) 1035</t>
  </si>
  <si>
    <t>048 ( 975 ) 1009</t>
  </si>
  <si>
    <t>048 ( 975 ) 1487</t>
  </si>
  <si>
    <t>048 ( 966 ) 0317</t>
  </si>
  <si>
    <t>048 ( 966 ) 0836</t>
  </si>
  <si>
    <t>048 ( 975 ) 4925</t>
  </si>
  <si>
    <t>048 ( 975 ) 4591</t>
  </si>
  <si>
    <t>048 ( 975 ) 5551</t>
  </si>
  <si>
    <t>048 ( 975 ) 5641</t>
  </si>
  <si>
    <t>048 ( 987 ) 7940</t>
  </si>
  <si>
    <t>048 ( 987 ) 7943</t>
  </si>
  <si>
    <t>048 ( 977 ) 3451</t>
  </si>
  <si>
    <t>048 ( 977 ) 3469</t>
  </si>
  <si>
    <t>048 ( 987 ) 9651</t>
  </si>
  <si>
    <t>048 ( 987 ) 9653</t>
  </si>
  <si>
    <t>048 ( 975 ) 3830</t>
  </si>
  <si>
    <t>048 ( 975 ) 3463</t>
  </si>
  <si>
    <t>048 ( 976 ) 6615</t>
  </si>
  <si>
    <t>048 ( 976 ) 6534</t>
  </si>
  <si>
    <t>048 ( 987 ) 2111</t>
  </si>
  <si>
    <t>048 ( 987 ) 2114</t>
  </si>
  <si>
    <t>048 ( 996 ) 4219</t>
  </si>
  <si>
    <t>048 ( 997 ) 9063</t>
  </si>
  <si>
    <t>048 ( 996 ) 1378</t>
  </si>
  <si>
    <t>048 ( 997 ) 9067</t>
  </si>
  <si>
    <t>048 ( 997 ) 1023</t>
  </si>
  <si>
    <t>048 ( 997 ) 9069</t>
  </si>
  <si>
    <t>048 ( 761 ) 2254</t>
  </si>
  <si>
    <t>048 ( 763 ) 9609</t>
  </si>
  <si>
    <t>048 ( 735 ) 2523</t>
  </si>
  <si>
    <t>048 ( 734 ) 9418</t>
  </si>
  <si>
    <t>048 ( 736 ) 9986</t>
  </si>
  <si>
    <t>048 ( 734 ) 9420</t>
  </si>
  <si>
    <t>048 ( 737 ) 0440</t>
  </si>
  <si>
    <t>048 ( 734 ) 9421</t>
  </si>
  <si>
    <t>048 ( 737 ) 2869</t>
  </si>
  <si>
    <t>048 ( 734 ) 9417</t>
  </si>
  <si>
    <t>048 ( 737 ) 8447</t>
  </si>
  <si>
    <t>048 ( 734 ) 9422</t>
  </si>
  <si>
    <t>0487 ( 46 ) 0002</t>
  </si>
  <si>
    <t>048 ( 746 ) 5260</t>
  </si>
  <si>
    <t>0487 ( 46 ) 7320</t>
  </si>
  <si>
    <t>048 ( 746 ) 7321</t>
  </si>
  <si>
    <t>048 ( 768 ) 0314</t>
  </si>
  <si>
    <t>048 ( 768 ) 0726</t>
  </si>
  <si>
    <t>048 ( 769 ) 2021</t>
  </si>
  <si>
    <t>048 ( 769 ) 2027</t>
  </si>
  <si>
    <t>0480 ( 21 ) 0162</t>
  </si>
  <si>
    <t>0480 ( 24 ) 1775</t>
  </si>
  <si>
    <t>0480 ( 21 ) 0544</t>
  </si>
  <si>
    <t>0480 ( 24 ) 1776</t>
  </si>
  <si>
    <t>0480 ( 22 ) 1213</t>
  </si>
  <si>
    <t>0480 ( 24 ) 1782</t>
  </si>
  <si>
    <t>0480 ( 21 ) 2410</t>
  </si>
  <si>
    <t>0480 ( 24 ) 1778</t>
  </si>
  <si>
    <t>0480 ( 58 ) 1004</t>
  </si>
  <si>
    <t>0480 ( 58 ) 4106</t>
  </si>
  <si>
    <t>0480 ( 58 ) 2023</t>
  </si>
  <si>
    <t>0480 ( 58 ) 1307</t>
  </si>
  <si>
    <t>0480 ( 58 ) 9645</t>
  </si>
  <si>
    <t>0480 ( 58 ) 9662</t>
  </si>
  <si>
    <t>0480 ( 92 ) 1508</t>
  </si>
  <si>
    <t>0480 ( 92 ) 1551</t>
  </si>
  <si>
    <t>0480 ( 93 ) 2771</t>
  </si>
  <si>
    <t>0480 ( 93 ) 2772</t>
  </si>
  <si>
    <t>0480 ( 34 ) 0631</t>
  </si>
  <si>
    <t>0480 ( 34 ) 0744</t>
  </si>
  <si>
    <t>048 ( 737 ) 7611</t>
  </si>
  <si>
    <t>048 ( 737 ) 8093</t>
  </si>
  <si>
    <t>0480 ( 42 ) 0203</t>
  </si>
  <si>
    <t>0480 ( 42 ) 0228</t>
  </si>
  <si>
    <t>0480 ( 48 ) 0954</t>
  </si>
  <si>
    <t>0480 ( 48 ) 0685</t>
  </si>
  <si>
    <t>0480 ( 43 ) 4611</t>
  </si>
  <si>
    <t>0480 ( 43 ) 5290</t>
  </si>
  <si>
    <t>0480 ( 32 ) 0132</t>
  </si>
  <si>
    <t>0480 ( 32 ) 0166</t>
  </si>
  <si>
    <t>0480 ( 34 ) 5791</t>
  </si>
  <si>
    <t>0480 ( 35 ) 2002</t>
  </si>
  <si>
    <t>0489 ( 91 ) 3731</t>
  </si>
  <si>
    <t>0489 ( 91 ) 3715</t>
  </si>
  <si>
    <t>0489 ( 82 ) 0244</t>
  </si>
  <si>
    <t>0489 ( 82 ) 0258</t>
  </si>
  <si>
    <t>0489 ( 82 ) 1066</t>
  </si>
  <si>
    <t>0489 ( 82 ) 1469</t>
  </si>
  <si>
    <t>0489 ( 82 ) 0241</t>
  </si>
  <si>
    <t>0489 ( 82 ) 0236</t>
  </si>
  <si>
    <t>048 ( 955 ) 0550</t>
  </si>
  <si>
    <t>048 ( 956 ) 5804</t>
  </si>
  <si>
    <t>048 ( 952 ) 5281</t>
  </si>
  <si>
    <t>048 ( 952 ) 4261</t>
  </si>
  <si>
    <t>0489 ( 52 ) 1201</t>
  </si>
  <si>
    <t>0489 ( 52 ) 4266</t>
  </si>
  <si>
    <t>048 ( 958 ) 1231</t>
  </si>
  <si>
    <t>048 ( 959 ) 5582</t>
  </si>
  <si>
    <t>048 ( 957 ) 3355</t>
  </si>
  <si>
    <t>048 ( 959 ) 5578</t>
  </si>
  <si>
    <r>
      <t>　　・姓と名の間は１文字</t>
    </r>
    <r>
      <rPr>
        <sz val="14"/>
        <color indexed="10"/>
        <rFont val="ＭＳ 明朝"/>
        <family val="1"/>
      </rPr>
      <t>（全角スペース）</t>
    </r>
    <r>
      <rPr>
        <sz val="14"/>
        <rFont val="ＭＳ 明朝"/>
        <family val="1"/>
      </rPr>
      <t>あける</t>
    </r>
  </si>
  <si>
    <r>
      <t>　　・名前が</t>
    </r>
    <r>
      <rPr>
        <sz val="14"/>
        <color indexed="10"/>
        <rFont val="ＭＳ 明朝"/>
        <family val="1"/>
      </rPr>
      <t>５文字以上の場合も１文字（全角スペース）あける</t>
    </r>
  </si>
  <si>
    <t>　　　　北大路　花火　、　神宮寺　さくら</t>
  </si>
  <si>
    <r>
      <t>　　・名前が</t>
    </r>
    <r>
      <rPr>
        <sz val="14"/>
        <color indexed="10"/>
        <rFont val="ＭＳ 明朝"/>
        <family val="1"/>
      </rPr>
      <t>３文字の場合は２文字あける</t>
    </r>
  </si>
  <si>
    <t>　※ふりがなの入力例</t>
  </si>
  <si>
    <t>　　　　わたぬき　きみひろ　、　いちはら　ゆうこ</t>
  </si>
  <si>
    <r>
      <t>　　　　　性と名の間に</t>
    </r>
    <r>
      <rPr>
        <sz val="14"/>
        <color indexed="10"/>
        <rFont val="ＭＳ 明朝"/>
        <family val="1"/>
      </rPr>
      <t>全角スペース</t>
    </r>
    <r>
      <rPr>
        <sz val="14"/>
        <rFont val="ＭＳ 明朝"/>
        <family val="1"/>
      </rPr>
      <t>を入れる</t>
    </r>
  </si>
  <si>
    <t>　※選手名の入力例</t>
  </si>
  <si>
    <t>選　　手　　名　（ふりがな）</t>
  </si>
  <si>
    <t>選　手　名　(ふりがな)</t>
  </si>
  <si>
    <t>　　　　わたぬき　きみひろ　、　いちはら　ゆうこ</t>
  </si>
  <si>
    <t>を入力</t>
  </si>
  <si>
    <t>　　学校に部活動があるところは、監督名とふりがなを入力してください。</t>
  </si>
  <si>
    <t>　　主将氏名とふりがな、日付と学校長名を入力してください。</t>
  </si>
  <si>
    <t>　※日付は半角数字で入力してください。</t>
  </si>
  <si>
    <t>　※保護者引率のチームは、監督名､主将名は入力しないでください。</t>
  </si>
  <si>
    <t>　　　　北大路　花火　、　神宮寺　さくら</t>
  </si>
  <si>
    <t>　・基本的に選手名は５文字で入力、学年は半角数字で入力してください。</t>
  </si>
  <si>
    <r>
      <t>　　・姓と名の間は１文字</t>
    </r>
    <r>
      <rPr>
        <sz val="14"/>
        <color indexed="10"/>
        <rFont val="ＭＳ 明朝"/>
        <family val="1"/>
      </rPr>
      <t>（全角スペース）</t>
    </r>
    <r>
      <rPr>
        <sz val="14"/>
        <rFont val="ＭＳ 明朝"/>
        <family val="1"/>
      </rPr>
      <t>あける</t>
    </r>
  </si>
  <si>
    <r>
      <t>　　・名前が</t>
    </r>
    <r>
      <rPr>
        <sz val="14"/>
        <color indexed="10"/>
        <rFont val="ＭＳ 明朝"/>
        <family val="1"/>
      </rPr>
      <t>５文字以上の場合も１文字（全角スペース）あける</t>
    </r>
  </si>
  <si>
    <r>
      <t>　　・名前が</t>
    </r>
    <r>
      <rPr>
        <sz val="14"/>
        <color indexed="10"/>
        <rFont val="ＭＳ 明朝"/>
        <family val="1"/>
      </rPr>
      <t>３文字の場合は２文字あける</t>
    </r>
  </si>
  <si>
    <t>　・個人選も名前の記入方法は団体戦と同じです。</t>
  </si>
  <si>
    <t>①緑のセル（欄）への記入をお願いします。</t>
  </si>
  <si>
    <t>②青いセル（欄）への記入をお願いします。</t>
  </si>
  <si>
    <t>　・学校名のふりがなをひらがなで入力してください。</t>
  </si>
  <si>
    <t>④団体戦出場校</t>
  </si>
  <si>
    <t>⑤個人戦出場校</t>
  </si>
  <si>
    <t>⑥外部コーチがベンチ入りする場合のみ、外部コーチの欄に記入</t>
  </si>
  <si>
    <r>
      <t>⑦最後に記入漏れがないか確認をして、</t>
    </r>
    <r>
      <rPr>
        <sz val="14"/>
        <color indexed="10"/>
        <rFont val="ＭＳ 明朝"/>
        <family val="1"/>
      </rPr>
      <t>ファイル名を　学校名</t>
    </r>
  </si>
  <si>
    <r>
      <t>⑧「印刷用申込用紙」のシートを</t>
    </r>
    <r>
      <rPr>
        <sz val="14"/>
        <color indexed="10"/>
        <rFont val="ＭＳ 明朝"/>
        <family val="1"/>
      </rPr>
      <t>プリントアウト</t>
    </r>
    <r>
      <rPr>
        <sz val="14"/>
        <rFont val="ＭＳ 明朝"/>
        <family val="1"/>
      </rPr>
      <t>し、職印を押して代表者会議</t>
    </r>
  </si>
  <si>
    <t>⑨データ送信について</t>
  </si>
  <si>
    <t>ふりがな</t>
  </si>
  <si>
    <t>登録監督数</t>
  </si>
  <si>
    <t>選　手</t>
  </si>
  <si>
    <t>チーム</t>
  </si>
  <si>
    <t>ブロック</t>
  </si>
  <si>
    <t>チーム</t>
  </si>
  <si>
    <t>ブロック</t>
  </si>
  <si>
    <t>※このファイルは、６つのワークシートからなっています。</t>
  </si>
  <si>
    <t>　４つ目～６つ目のシートは、大会本部で使用するものです。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</si>
  <si>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</si>
  <si>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</si>
  <si>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</si>
  <si>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</si>
  <si>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</si>
  <si>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</si>
  <si>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</si>
  <si>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</si>
  <si>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団体</t>
  </si>
  <si>
    <t>コーチ</t>
  </si>
  <si>
    <t>ペア１</t>
  </si>
  <si>
    <t>ペア２</t>
  </si>
  <si>
    <t>ふりがな１</t>
  </si>
  <si>
    <t>ふりがな２</t>
  </si>
  <si>
    <t>シングルス</t>
  </si>
  <si>
    <t>のべ参加生徒</t>
  </si>
  <si>
    <t>　・今大会に登録する選手の人数（延べ人数ではありません）と</t>
  </si>
  <si>
    <t>　　登録監督者数を入力してください。</t>
  </si>
  <si>
    <t>葛北</t>
  </si>
  <si>
    <t>葛南</t>
  </si>
  <si>
    <t>埼葛北部</t>
  </si>
  <si>
    <t>埼葛南部</t>
  </si>
  <si>
    <r>
      <t>　　</t>
    </r>
    <r>
      <rPr>
        <u val="double"/>
        <sz val="14"/>
        <color indexed="53"/>
        <rFont val="ＭＳ 明朝"/>
        <family val="1"/>
      </rPr>
      <t>選択肢がない場合</t>
    </r>
    <r>
      <rPr>
        <sz val="14"/>
        <color indexed="53"/>
        <rFont val="ＭＳ 明朝"/>
        <family val="1"/>
      </rPr>
      <t>は、必ず申し込み先に問い合わせてください。</t>
    </r>
  </si>
  <si>
    <t>北足立郡伊奈町学園4-1-1</t>
  </si>
  <si>
    <t>さいたま市立大砂土中学校</t>
  </si>
  <si>
    <t>選　手　名 （ふりがな）</t>
  </si>
  <si>
    <t>大井</t>
  </si>
  <si>
    <t>ふじみ野大井</t>
  </si>
  <si>
    <t>ふじみ野市苗間24-1</t>
  </si>
  <si>
    <t>ふじみ野市立大井中学校</t>
  </si>
  <si>
    <t>鴻巣市富士見1-6-1</t>
  </si>
  <si>
    <t>川越市石田本郷733</t>
  </si>
  <si>
    <t>川越市小堤14</t>
  </si>
  <si>
    <t>狭山市南入曽157</t>
  </si>
  <si>
    <t>熊谷市上之3177</t>
  </si>
  <si>
    <t>行田市桜町2-1-55</t>
  </si>
  <si>
    <t>加須市騎西1001</t>
  </si>
  <si>
    <t>白岡市篠津2618</t>
  </si>
  <si>
    <r>
      <t>　・男女　郡市名(</t>
    </r>
    <r>
      <rPr>
        <sz val="14"/>
        <color indexed="10"/>
        <rFont val="ＭＳ 明朝"/>
        <family val="1"/>
      </rPr>
      <t>地区名を入れてください</t>
    </r>
    <r>
      <rPr>
        <sz val="14"/>
        <rFont val="ＭＳ 明朝"/>
        <family val="1"/>
      </rPr>
      <t>)　　学校名　を選択してください。</t>
    </r>
  </si>
  <si>
    <r>
      <t>　　コピー＆ペーストはできますが、</t>
    </r>
    <r>
      <rPr>
        <u val="double"/>
        <sz val="14"/>
        <color indexed="10"/>
        <rFont val="ＭＳ 明朝"/>
        <family val="1"/>
      </rPr>
      <t>カット＆ペーストはしないでください。</t>
    </r>
  </si>
  <si>
    <t>50A50</t>
  </si>
  <si>
    <t>0101</t>
  </si>
  <si>
    <t>さいたま</t>
  </si>
  <si>
    <t>岸</t>
  </si>
  <si>
    <t>川　口</t>
  </si>
  <si>
    <t>50A51</t>
  </si>
  <si>
    <t>0102</t>
  </si>
  <si>
    <t>さいたま</t>
  </si>
  <si>
    <t>県　南</t>
  </si>
  <si>
    <t>50A52</t>
  </si>
  <si>
    <t>朝　霞</t>
  </si>
  <si>
    <t>50A53</t>
  </si>
  <si>
    <t>50A54</t>
  </si>
  <si>
    <t>50A55</t>
  </si>
  <si>
    <t>入　間</t>
  </si>
  <si>
    <t>50A56</t>
  </si>
  <si>
    <t>比　企</t>
  </si>
  <si>
    <t>50A59</t>
  </si>
  <si>
    <t>50A60</t>
  </si>
  <si>
    <t>50A62</t>
  </si>
  <si>
    <t>大　里</t>
  </si>
  <si>
    <t>50A63</t>
  </si>
  <si>
    <t>50A64</t>
  </si>
  <si>
    <t>越　谷</t>
  </si>
  <si>
    <t>50A65</t>
  </si>
  <si>
    <t>50A66</t>
  </si>
  <si>
    <t>50A67</t>
  </si>
  <si>
    <t>50A68</t>
  </si>
  <si>
    <t>50A69</t>
  </si>
  <si>
    <t>330-0073</t>
  </si>
  <si>
    <t>50G51</t>
  </si>
  <si>
    <t>51A54</t>
  </si>
  <si>
    <t>51A56</t>
  </si>
  <si>
    <t>51A59</t>
  </si>
  <si>
    <t>337-0051</t>
  </si>
  <si>
    <t>51A60</t>
  </si>
  <si>
    <t>51A62</t>
  </si>
  <si>
    <t>51A63</t>
  </si>
  <si>
    <t>51A70</t>
  </si>
  <si>
    <t>51A71</t>
  </si>
  <si>
    <t>51A72</t>
  </si>
  <si>
    <t>51A74</t>
  </si>
  <si>
    <t>58B51</t>
  </si>
  <si>
    <t>339-0011</t>
  </si>
  <si>
    <t>0151</t>
  </si>
  <si>
    <t>埼玉大学附属</t>
  </si>
  <si>
    <t>336-0021</t>
  </si>
  <si>
    <t>0191</t>
  </si>
  <si>
    <t>私　立</t>
  </si>
  <si>
    <t>336-0025</t>
  </si>
  <si>
    <t>0192</t>
  </si>
  <si>
    <t>開　智</t>
  </si>
  <si>
    <t>0193</t>
  </si>
  <si>
    <t>0194</t>
  </si>
  <si>
    <t>338-0001</t>
  </si>
  <si>
    <t>50B53</t>
  </si>
  <si>
    <t>北</t>
  </si>
  <si>
    <t>50B55</t>
  </si>
  <si>
    <t>0202</t>
  </si>
  <si>
    <t>50B62</t>
  </si>
  <si>
    <t>50B64</t>
  </si>
  <si>
    <t>50B65</t>
  </si>
  <si>
    <t>333-0857</t>
  </si>
  <si>
    <t>50B70</t>
  </si>
  <si>
    <t>50B71</t>
  </si>
  <si>
    <t>50E52</t>
  </si>
  <si>
    <t>334-0012</t>
  </si>
  <si>
    <t>50C50</t>
  </si>
  <si>
    <t>0301</t>
  </si>
  <si>
    <t>50D50</t>
  </si>
  <si>
    <t>0302</t>
  </si>
  <si>
    <t>戸　田</t>
  </si>
  <si>
    <t>50D51</t>
  </si>
  <si>
    <t>0303</t>
  </si>
  <si>
    <t>戸田東</t>
  </si>
  <si>
    <t>50D54</t>
  </si>
  <si>
    <t>0304</t>
  </si>
  <si>
    <t>50F50</t>
  </si>
  <si>
    <t>0306</t>
  </si>
  <si>
    <t>草　加</t>
  </si>
  <si>
    <t>50F52</t>
  </si>
  <si>
    <t>0307</t>
  </si>
  <si>
    <t>50F53</t>
  </si>
  <si>
    <t>0308</t>
  </si>
  <si>
    <t>50F55</t>
  </si>
  <si>
    <t>0309</t>
  </si>
  <si>
    <t>50F57</t>
  </si>
  <si>
    <t>0310</t>
  </si>
  <si>
    <t>50F59</t>
  </si>
  <si>
    <t>0311</t>
  </si>
  <si>
    <t>50F60</t>
  </si>
  <si>
    <t>0312</t>
  </si>
  <si>
    <t>50H50</t>
  </si>
  <si>
    <t>0401</t>
  </si>
  <si>
    <t>朝霞第一</t>
  </si>
  <si>
    <t>351-0013</t>
  </si>
  <si>
    <t>50H52</t>
  </si>
  <si>
    <t>0402</t>
  </si>
  <si>
    <t>朝霞第三</t>
  </si>
  <si>
    <t>50H53</t>
  </si>
  <si>
    <t>朝霞第四</t>
  </si>
  <si>
    <t>351-0012</t>
  </si>
  <si>
    <t>50I50</t>
  </si>
  <si>
    <t>志木</t>
  </si>
  <si>
    <t>志　木</t>
  </si>
  <si>
    <t>353-0007</t>
  </si>
  <si>
    <t>50I51</t>
  </si>
  <si>
    <t>志木第二</t>
  </si>
  <si>
    <t>50I52</t>
  </si>
  <si>
    <t>50J50</t>
  </si>
  <si>
    <t>新　座</t>
  </si>
  <si>
    <t>50J53</t>
  </si>
  <si>
    <t>352-0004</t>
  </si>
  <si>
    <t>50J54</t>
  </si>
  <si>
    <t>352-0034</t>
  </si>
  <si>
    <t>50K50</t>
  </si>
  <si>
    <t>351-0112</t>
  </si>
  <si>
    <t>51E50</t>
  </si>
  <si>
    <t>0601</t>
  </si>
  <si>
    <t>上　尾</t>
  </si>
  <si>
    <t>362-0034</t>
  </si>
  <si>
    <t>51E53</t>
  </si>
  <si>
    <t>0602</t>
  </si>
  <si>
    <t>362-0021</t>
  </si>
  <si>
    <t>51E55</t>
  </si>
  <si>
    <t>0603</t>
  </si>
  <si>
    <t>362-0047</t>
  </si>
  <si>
    <t>51E56</t>
  </si>
  <si>
    <t>0604</t>
  </si>
  <si>
    <t>362-0013</t>
  </si>
  <si>
    <t>51E58</t>
  </si>
  <si>
    <t>0605</t>
  </si>
  <si>
    <t>362-0022</t>
  </si>
  <si>
    <t>51E59</t>
  </si>
  <si>
    <t>0606</t>
  </si>
  <si>
    <t>362-0064</t>
  </si>
  <si>
    <t>51E60</t>
  </si>
  <si>
    <t>0607</t>
  </si>
  <si>
    <t>362-0048</t>
  </si>
  <si>
    <t>51B54</t>
  </si>
  <si>
    <t>0701</t>
  </si>
  <si>
    <t>鴻巣南</t>
  </si>
  <si>
    <t>365-0043</t>
  </si>
  <si>
    <t>51B56</t>
  </si>
  <si>
    <t>0702</t>
  </si>
  <si>
    <t>365-0064</t>
  </si>
  <si>
    <t>51C50</t>
  </si>
  <si>
    <t>0703</t>
  </si>
  <si>
    <t>51C51</t>
  </si>
  <si>
    <t>鴻巣市鎌塚550</t>
  </si>
  <si>
    <t>51D52</t>
  </si>
  <si>
    <t>東</t>
  </si>
  <si>
    <t>51D53</t>
  </si>
  <si>
    <t>51F50</t>
  </si>
  <si>
    <t>桶　川</t>
  </si>
  <si>
    <t>桶川市泉1-5-10</t>
  </si>
  <si>
    <t>51F52</t>
  </si>
  <si>
    <t>桶川西</t>
  </si>
  <si>
    <t>51F53</t>
  </si>
  <si>
    <t>59A00</t>
  </si>
  <si>
    <t>伊奈学園</t>
  </si>
  <si>
    <t>362-0802</t>
  </si>
  <si>
    <t>52A54</t>
  </si>
  <si>
    <t>0801</t>
  </si>
  <si>
    <t>350-0835</t>
  </si>
  <si>
    <t>52A57</t>
  </si>
  <si>
    <t>0802</t>
  </si>
  <si>
    <t>350-1151</t>
  </si>
  <si>
    <t>52A60</t>
  </si>
  <si>
    <t>350-0811</t>
  </si>
  <si>
    <t>52A63</t>
  </si>
  <si>
    <t>350-1101</t>
  </si>
  <si>
    <t>52A68</t>
  </si>
  <si>
    <t>350-1175</t>
  </si>
  <si>
    <t>52B53</t>
  </si>
  <si>
    <t>350-1320</t>
  </si>
  <si>
    <t>52B56</t>
  </si>
  <si>
    <t>350-1316</t>
  </si>
  <si>
    <t>52B58</t>
  </si>
  <si>
    <t>350-1305</t>
  </si>
  <si>
    <t>52C50</t>
  </si>
  <si>
    <t>所　沢</t>
  </si>
  <si>
    <t>359-1118</t>
  </si>
  <si>
    <t>52C52</t>
  </si>
  <si>
    <t>359-0026</t>
  </si>
  <si>
    <t>52C55</t>
  </si>
  <si>
    <t>359-1147</t>
  </si>
  <si>
    <t>52C58</t>
  </si>
  <si>
    <t>359-1103</t>
  </si>
  <si>
    <t>52C59</t>
  </si>
  <si>
    <t>359-0042</t>
  </si>
  <si>
    <t>52C60</t>
  </si>
  <si>
    <t>52C63</t>
  </si>
  <si>
    <t>359-1152</t>
  </si>
  <si>
    <t>52D50</t>
  </si>
  <si>
    <t>飯能第一</t>
  </si>
  <si>
    <t>357-0021</t>
  </si>
  <si>
    <t>52D55</t>
  </si>
  <si>
    <t>飯能西</t>
  </si>
  <si>
    <t>357-0063</t>
  </si>
  <si>
    <t>52H50</t>
  </si>
  <si>
    <t>毛呂山</t>
  </si>
  <si>
    <t>350-0441</t>
  </si>
  <si>
    <t>52I50</t>
  </si>
  <si>
    <t>坂　戸</t>
  </si>
  <si>
    <t>350-0214</t>
  </si>
  <si>
    <t>52I51</t>
  </si>
  <si>
    <t>350-0209</t>
  </si>
  <si>
    <t>52I55</t>
  </si>
  <si>
    <t>350-0214</t>
  </si>
  <si>
    <t>52J50</t>
  </si>
  <si>
    <t>鶴ヶ島</t>
  </si>
  <si>
    <t>350-2213</t>
  </si>
  <si>
    <t>52J51</t>
  </si>
  <si>
    <t>350-2206</t>
  </si>
  <si>
    <t>52J53</t>
  </si>
  <si>
    <t>350-2222</t>
  </si>
  <si>
    <t>52K51</t>
  </si>
  <si>
    <t>358-0043</t>
  </si>
  <si>
    <t>52K60</t>
  </si>
  <si>
    <t>358-0054</t>
  </si>
  <si>
    <t>52L53</t>
  </si>
  <si>
    <t>354-0018</t>
  </si>
  <si>
    <t>52M50</t>
  </si>
  <si>
    <t>356-0017</t>
  </si>
  <si>
    <t>049 ( 266 ) 3106</t>
  </si>
  <si>
    <t>52N50</t>
  </si>
  <si>
    <t>356-0052</t>
  </si>
  <si>
    <t>049 ( 261 ) 0005</t>
  </si>
  <si>
    <t>049 ( 261 ) 0691</t>
  </si>
  <si>
    <t>52P52</t>
  </si>
  <si>
    <t>354-0041</t>
  </si>
  <si>
    <t>0891</t>
  </si>
  <si>
    <t>私　立</t>
  </si>
  <si>
    <t>秀　明</t>
  </si>
  <si>
    <t>350-1175</t>
  </si>
  <si>
    <t>川越市笠幡4792</t>
  </si>
  <si>
    <t>狭山市柏原新田311-1</t>
  </si>
  <si>
    <t>0893</t>
  </si>
  <si>
    <t>53A50</t>
  </si>
  <si>
    <t>0901</t>
  </si>
  <si>
    <t>355-0017</t>
  </si>
  <si>
    <t>53A51</t>
  </si>
  <si>
    <t>0902</t>
  </si>
  <si>
    <t>355-0072</t>
  </si>
  <si>
    <t>53A53</t>
  </si>
  <si>
    <t>北</t>
  </si>
  <si>
    <t>53B50</t>
  </si>
  <si>
    <t>滑　川</t>
  </si>
  <si>
    <t>355-0803</t>
  </si>
  <si>
    <t>53C50</t>
  </si>
  <si>
    <t>比企郡嵐山町菅谷649</t>
  </si>
  <si>
    <t>53C51</t>
  </si>
  <si>
    <t>355-0211</t>
  </si>
  <si>
    <t>53D50</t>
  </si>
  <si>
    <t>355-0321</t>
  </si>
  <si>
    <t>53E50</t>
  </si>
  <si>
    <t>53F50</t>
  </si>
  <si>
    <t>355-0342</t>
  </si>
  <si>
    <t>53G50</t>
  </si>
  <si>
    <t>鳩　山</t>
  </si>
  <si>
    <t>350-0303</t>
  </si>
  <si>
    <t>53H50</t>
  </si>
  <si>
    <t>川　島</t>
  </si>
  <si>
    <t>350-0128</t>
  </si>
  <si>
    <t>53H51</t>
  </si>
  <si>
    <t>川島西</t>
  </si>
  <si>
    <t>350-0165</t>
  </si>
  <si>
    <t>53I50</t>
  </si>
  <si>
    <t>吉　見</t>
  </si>
  <si>
    <t>0951</t>
  </si>
  <si>
    <t>私　立</t>
  </si>
  <si>
    <t>比企郡嵐山町菅谷558</t>
  </si>
  <si>
    <t>55A51</t>
  </si>
  <si>
    <t>本庄西</t>
  </si>
  <si>
    <t>367-0054</t>
  </si>
  <si>
    <t>55A52</t>
  </si>
  <si>
    <t>本庄南</t>
  </si>
  <si>
    <t>367-0043</t>
  </si>
  <si>
    <t>55B50</t>
  </si>
  <si>
    <t>上　里</t>
  </si>
  <si>
    <t>369-0306</t>
  </si>
  <si>
    <t>55B51</t>
  </si>
  <si>
    <t>上里北</t>
  </si>
  <si>
    <t>369-0301</t>
  </si>
  <si>
    <t>55E50</t>
  </si>
  <si>
    <t>神　川</t>
  </si>
  <si>
    <t>367-0232</t>
  </si>
  <si>
    <t>私　立</t>
  </si>
  <si>
    <t>本庄東高等学校附属</t>
  </si>
  <si>
    <t>367-0025</t>
  </si>
  <si>
    <t>54H50</t>
  </si>
  <si>
    <t>皆　野</t>
  </si>
  <si>
    <t>369-1412</t>
  </si>
  <si>
    <t>56A51</t>
  </si>
  <si>
    <t>360-0018</t>
  </si>
  <si>
    <t>56A53</t>
  </si>
  <si>
    <t>熊谷東</t>
  </si>
  <si>
    <t>360-0012</t>
  </si>
  <si>
    <t>56A56</t>
  </si>
  <si>
    <t>360-0005</t>
  </si>
  <si>
    <t>56G50</t>
  </si>
  <si>
    <t>360-0114</t>
  </si>
  <si>
    <t>59A59</t>
  </si>
  <si>
    <t>360-0843</t>
  </si>
  <si>
    <t>56B50</t>
  </si>
  <si>
    <t>366-0016</t>
  </si>
  <si>
    <t>56B51</t>
  </si>
  <si>
    <t>366-0034</t>
  </si>
  <si>
    <t>56B52</t>
  </si>
  <si>
    <t>深　谷</t>
  </si>
  <si>
    <t>366-0821</t>
  </si>
  <si>
    <t>56B55</t>
  </si>
  <si>
    <t>56B57</t>
  </si>
  <si>
    <t>366-0052</t>
  </si>
  <si>
    <t>56H50</t>
  </si>
  <si>
    <t>369-0217</t>
  </si>
  <si>
    <t>56J50</t>
  </si>
  <si>
    <t>369-1108</t>
  </si>
  <si>
    <t>57A50</t>
  </si>
  <si>
    <t>1301</t>
  </si>
  <si>
    <t>57A51</t>
  </si>
  <si>
    <t>1302</t>
  </si>
  <si>
    <t>行　田</t>
  </si>
  <si>
    <t>1303</t>
  </si>
  <si>
    <t>361-0012</t>
  </si>
  <si>
    <t>57A52</t>
  </si>
  <si>
    <t>361-0022</t>
  </si>
  <si>
    <t>57A53</t>
  </si>
  <si>
    <t>361-0011</t>
  </si>
  <si>
    <t>57A56</t>
  </si>
  <si>
    <t>北埼</t>
  </si>
  <si>
    <t>西</t>
  </si>
  <si>
    <t>57E50</t>
  </si>
  <si>
    <t>57B50</t>
  </si>
  <si>
    <t>57B51</t>
  </si>
  <si>
    <t>加須西</t>
  </si>
  <si>
    <t>57B52</t>
  </si>
  <si>
    <t>加須東</t>
  </si>
  <si>
    <t>57B54</t>
  </si>
  <si>
    <t>加須平成</t>
  </si>
  <si>
    <t>57D52</t>
  </si>
  <si>
    <t>57G50</t>
  </si>
  <si>
    <t>加須市麦倉3705</t>
  </si>
  <si>
    <t>57C50</t>
  </si>
  <si>
    <t>348-0055</t>
  </si>
  <si>
    <t>57C51</t>
  </si>
  <si>
    <t>348-0046</t>
  </si>
  <si>
    <t>57C52</t>
  </si>
  <si>
    <t>58D50</t>
  </si>
  <si>
    <t>1401</t>
  </si>
  <si>
    <t>越谷</t>
  </si>
  <si>
    <t>58D51</t>
  </si>
  <si>
    <t>1402</t>
  </si>
  <si>
    <t>58D52</t>
  </si>
  <si>
    <t>1403</t>
  </si>
  <si>
    <t>58D53</t>
  </si>
  <si>
    <t>58D54</t>
  </si>
  <si>
    <t>58D55</t>
  </si>
  <si>
    <t>58D56</t>
  </si>
  <si>
    <t>58D57</t>
  </si>
  <si>
    <t>58D58</t>
  </si>
  <si>
    <t>58D59</t>
  </si>
  <si>
    <t>58D60</t>
  </si>
  <si>
    <t>343-0844</t>
  </si>
  <si>
    <t>58D61</t>
  </si>
  <si>
    <t>58D62</t>
  </si>
  <si>
    <t>58D63</t>
  </si>
  <si>
    <t>58E50</t>
  </si>
  <si>
    <t>八　潮</t>
  </si>
  <si>
    <t>340-0816</t>
  </si>
  <si>
    <t>58E51</t>
  </si>
  <si>
    <t>340-0815</t>
  </si>
  <si>
    <t>58E53</t>
  </si>
  <si>
    <t>340-0808</t>
  </si>
  <si>
    <t>58C52</t>
  </si>
  <si>
    <t>58C53</t>
  </si>
  <si>
    <t>蓮田南</t>
  </si>
  <si>
    <t>58F50</t>
  </si>
  <si>
    <t>久　喜</t>
  </si>
  <si>
    <t>58F51</t>
  </si>
  <si>
    <t>久喜南</t>
  </si>
  <si>
    <t>58F52</t>
  </si>
  <si>
    <t>久喜東</t>
  </si>
  <si>
    <t>58F53</t>
  </si>
  <si>
    <t>58K50</t>
  </si>
  <si>
    <t>久喜市鷲宮782</t>
  </si>
  <si>
    <t>58K51</t>
  </si>
  <si>
    <t>久喜市八甫4-46</t>
  </si>
  <si>
    <t>58K52</t>
  </si>
  <si>
    <t>久喜市上内1797</t>
  </si>
  <si>
    <t>58G50</t>
  </si>
  <si>
    <t>58G53</t>
  </si>
  <si>
    <t>白　岡</t>
  </si>
  <si>
    <t>349-0218</t>
  </si>
  <si>
    <t>58I52</t>
  </si>
  <si>
    <t>58L50</t>
  </si>
  <si>
    <t>1701</t>
  </si>
  <si>
    <t>幸　手</t>
  </si>
  <si>
    <t>58L51</t>
  </si>
  <si>
    <t>1702</t>
  </si>
  <si>
    <t>340-0145</t>
  </si>
  <si>
    <t>58L54</t>
  </si>
  <si>
    <t>1703</t>
  </si>
  <si>
    <t>西</t>
  </si>
  <si>
    <t>58M50</t>
  </si>
  <si>
    <t>杉　戸</t>
  </si>
  <si>
    <t>58M52</t>
  </si>
  <si>
    <t>58A50</t>
  </si>
  <si>
    <t>春日部</t>
  </si>
  <si>
    <t>58A53</t>
  </si>
  <si>
    <t>58A55</t>
  </si>
  <si>
    <t>58A56</t>
  </si>
  <si>
    <t>58A57</t>
  </si>
  <si>
    <t>58A58</t>
  </si>
  <si>
    <t>58N51</t>
  </si>
  <si>
    <t>58N52</t>
  </si>
  <si>
    <t>58P50</t>
  </si>
  <si>
    <t>松　伏</t>
  </si>
  <si>
    <t>58R50</t>
  </si>
  <si>
    <t>東</t>
  </si>
  <si>
    <t>58R51</t>
  </si>
  <si>
    <t>南</t>
  </si>
  <si>
    <t>58R52</t>
  </si>
  <si>
    <t>58S50</t>
  </si>
  <si>
    <t>58S51</t>
  </si>
  <si>
    <t>58S56</t>
  </si>
  <si>
    <t>341-0003</t>
  </si>
  <si>
    <t>58S57</t>
  </si>
  <si>
    <t>341-0022</t>
  </si>
  <si>
    <t>1691</t>
  </si>
  <si>
    <t>私　立</t>
  </si>
  <si>
    <t>0892</t>
  </si>
  <si>
    <t>0894</t>
  </si>
  <si>
    <t>城西川越</t>
  </si>
  <si>
    <t>川越市山田東町1042</t>
  </si>
  <si>
    <t>350-0822</t>
  </si>
  <si>
    <t>049 ( 232 ) 6611</t>
  </si>
  <si>
    <t>049 ( 224 ) 5665</t>
  </si>
  <si>
    <t>049 ( 223 ) 2371</t>
  </si>
  <si>
    <t>0829</t>
  </si>
  <si>
    <t>0830</t>
  </si>
  <si>
    <t>0831</t>
  </si>
  <si>
    <t>鶴ヶ島富士見</t>
  </si>
  <si>
    <t>350-2201</t>
  </si>
  <si>
    <t>鶴ヶ島市富士見2-36-1</t>
  </si>
  <si>
    <t>049 ( 285 ) 9816</t>
  </si>
  <si>
    <t>鶴ヶ島市立富士見中学校</t>
  </si>
  <si>
    <t>城西川越中学校</t>
  </si>
  <si>
    <t>049 ( 271 ) 4290</t>
  </si>
  <si>
    <t>049 ( 271 ) 4291</t>
  </si>
  <si>
    <t>大里</t>
  </si>
  <si>
    <t>私　立</t>
  </si>
  <si>
    <t>366-0810</t>
  </si>
  <si>
    <t>深谷市宿根559</t>
  </si>
  <si>
    <t>048 ( 573 ) 1784</t>
  </si>
  <si>
    <t>048 ( 572 ) 1791</t>
  </si>
  <si>
    <t>東京成徳大学深谷</t>
  </si>
  <si>
    <t>東京成徳大学深谷中学校</t>
  </si>
  <si>
    <t>団体戦登録人数</t>
  </si>
  <si>
    <t>人</t>
  </si>
  <si>
    <t>今大会の登録人数</t>
  </si>
  <si>
    <t>計</t>
  </si>
  <si>
    <t>シングルスのみの登録人数</t>
  </si>
  <si>
    <t>団体戦・ダブルスに登録していない人数を入力してください。</t>
  </si>
  <si>
    <t>27</t>
  </si>
  <si>
    <t>５．大会登録人数</t>
  </si>
  <si>
    <t>６．大会参加費</t>
  </si>
  <si>
    <t>１人３００円</t>
  </si>
  <si>
    <t>円</t>
  </si>
  <si>
    <r>
      <t>　　</t>
    </r>
    <r>
      <rPr>
        <sz val="14"/>
        <color indexed="10"/>
        <rFont val="ＭＳ 明朝"/>
        <family val="1"/>
      </rPr>
      <t>代表者会議５日前</t>
    </r>
    <r>
      <rPr>
        <b/>
        <sz val="14"/>
        <color indexed="10"/>
        <rFont val="ＭＳ 明朝"/>
        <family val="1"/>
      </rPr>
      <t>（７/３・金）まで</t>
    </r>
    <r>
      <rPr>
        <sz val="14"/>
        <rFont val="ＭＳ 明朝"/>
        <family val="1"/>
      </rPr>
      <t>に下記に送ってください。</t>
    </r>
  </si>
  <si>
    <t>　　　　〒351-0013　朝霞市膝折２－３１</t>
  </si>
  <si>
    <t>　　　　　　　　　　　　朝霞市立朝霞第一中学校　　　大澤一之　宛</t>
  </si>
  <si>
    <t>ダブルスの登録人数</t>
  </si>
  <si>
    <r>
      <rPr>
        <b/>
        <sz val="12"/>
        <rFont val="ＭＳ 明朝"/>
        <family val="1"/>
      </rPr>
      <t>団体戦に登録していないで</t>
    </r>
    <r>
      <rPr>
        <sz val="12"/>
        <rFont val="ＭＳ 明朝"/>
        <family val="1"/>
      </rPr>
      <t>ダブルスに出場する人数を入力してください。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</si>
</sst>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7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0"/>
      <name val="ＭＳ ゴシック"/>
      <family val="3"/>
    </font>
    <font>
      <sz val="24"/>
      <name val="ＭＳ 明朝"/>
      <family val="1"/>
    </font>
    <font>
      <sz val="9"/>
      <name val="ＭＳ ゴシック"/>
      <family val="3"/>
    </font>
    <font>
      <sz val="14"/>
      <color indexed="10"/>
      <name val="ＭＳ 明朝"/>
      <family val="1"/>
    </font>
    <font>
      <sz val="12"/>
      <name val="ＭＳ Ｐ明朝"/>
      <family val="1"/>
    </font>
    <font>
      <sz val="20"/>
      <name val="ＭＳ 明朝"/>
      <family val="1"/>
    </font>
    <font>
      <b/>
      <sz val="11"/>
      <name val="ＭＳ ゴシック"/>
      <family val="3"/>
    </font>
    <font>
      <sz val="8"/>
      <name val="ＭＳ Ｐゴシック"/>
      <family val="3"/>
    </font>
    <font>
      <b/>
      <u val="single"/>
      <sz val="12"/>
      <name val="ＭＳ ゴシック"/>
      <family val="3"/>
    </font>
    <font>
      <b/>
      <sz val="14"/>
      <color indexed="10"/>
      <name val="ＭＳ 明朝"/>
      <family val="1"/>
    </font>
    <font>
      <b/>
      <sz val="16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color indexed="10"/>
      <name val="ＭＳ 明朝"/>
      <family val="1"/>
    </font>
    <font>
      <sz val="6"/>
      <name val="ＭＳ Ｐゴシック"/>
      <family val="3"/>
    </font>
    <font>
      <sz val="14"/>
      <color indexed="53"/>
      <name val="ＭＳ 明朝"/>
      <family val="1"/>
    </font>
    <font>
      <u val="double"/>
      <sz val="14"/>
      <color indexed="53"/>
      <name val="ＭＳ 明朝"/>
      <family val="1"/>
    </font>
    <font>
      <u val="double"/>
      <sz val="14"/>
      <color indexed="10"/>
      <name val="ＭＳ 明朝"/>
      <family val="1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9"/>
      <name val="MS UI Gothic"/>
      <family val="3"/>
    </font>
    <font>
      <b/>
      <sz val="12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  <font>
      <sz val="14"/>
      <color rgb="FFFF0000"/>
      <name val="ＭＳ 明朝"/>
      <family val="1"/>
    </font>
    <font>
      <sz val="14"/>
      <color theme="9" tint="-0.24997000396251678"/>
      <name val="ＭＳ 明朝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00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>
      <alignment horizontal="left"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right"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distributed" vertical="center"/>
      <protection/>
    </xf>
    <xf numFmtId="0" fontId="13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Font="1" applyFill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17" fillId="33" borderId="17" xfId="0" applyFont="1" applyFill="1" applyBorder="1" applyAlignment="1" applyProtection="1">
      <alignment horizontal="distributed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vertical="center"/>
      <protection/>
    </xf>
    <xf numFmtId="0" fontId="8" fillId="33" borderId="24" xfId="0" applyFont="1" applyFill="1" applyBorder="1" applyAlignment="1" applyProtection="1">
      <alignment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13" fillId="33" borderId="26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vertical="center"/>
      <protection/>
    </xf>
    <xf numFmtId="0" fontId="13" fillId="33" borderId="29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/>
      <protection/>
    </xf>
    <xf numFmtId="0" fontId="8" fillId="33" borderId="25" xfId="0" applyFont="1" applyFill="1" applyBorder="1" applyAlignment="1" applyProtection="1">
      <alignment vertical="center"/>
      <protection/>
    </xf>
    <xf numFmtId="0" fontId="8" fillId="33" borderId="25" xfId="0" applyFont="1" applyFill="1" applyBorder="1" applyAlignment="1" applyProtection="1">
      <alignment/>
      <protection/>
    </xf>
    <xf numFmtId="0" fontId="8" fillId="33" borderId="3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13" fillId="34" borderId="31" xfId="0" applyFont="1" applyFill="1" applyBorder="1" applyAlignment="1" applyProtection="1">
      <alignment horizontal="center" vertical="center"/>
      <protection locked="0"/>
    </xf>
    <xf numFmtId="0" fontId="13" fillId="35" borderId="3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/>
      <protection/>
    </xf>
    <xf numFmtId="0" fontId="13" fillId="0" borderId="12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13" fillId="0" borderId="33" xfId="0" applyFont="1" applyBorder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22" xfId="0" applyFont="1" applyBorder="1" applyAlignment="1" applyProtection="1">
      <alignment horizontal="right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 horizontal="right" vertical="center"/>
      <protection/>
    </xf>
    <xf numFmtId="0" fontId="13" fillId="0" borderId="36" xfId="0" applyFont="1" applyBorder="1" applyAlignment="1" applyProtection="1">
      <alignment vertical="center"/>
      <protection/>
    </xf>
    <xf numFmtId="0" fontId="13" fillId="0" borderId="37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61" applyFont="1">
      <alignment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6" borderId="0" xfId="0" applyFont="1" applyFill="1" applyAlignment="1" applyProtection="1">
      <alignment/>
      <protection locked="0"/>
    </xf>
    <xf numFmtId="0" fontId="28" fillId="3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Fill="1" applyAlignment="1">
      <alignment horizontal="center" vertical="center"/>
    </xf>
    <xf numFmtId="0" fontId="0" fillId="37" borderId="0" xfId="0" applyFill="1" applyAlignment="1">
      <alignment vertical="center"/>
    </xf>
    <xf numFmtId="1" fontId="12" fillId="0" borderId="38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 shrinkToFit="1"/>
    </xf>
    <xf numFmtId="1" fontId="12" fillId="0" borderId="40" xfId="0" applyNumberFormat="1" applyFont="1" applyFill="1" applyBorder="1" applyAlignment="1">
      <alignment horizontal="center" vertical="center" shrinkToFit="1"/>
    </xf>
    <xf numFmtId="1" fontId="12" fillId="0" borderId="40" xfId="0" applyNumberFormat="1" applyFont="1" applyFill="1" applyBorder="1" applyAlignment="1">
      <alignment vertical="center" shrinkToFit="1"/>
    </xf>
    <xf numFmtId="1" fontId="12" fillId="0" borderId="40" xfId="0" applyNumberFormat="1" applyFont="1" applyFill="1" applyBorder="1" applyAlignment="1">
      <alignment horizontal="left" vertical="center" shrinkToFit="1"/>
    </xf>
    <xf numFmtId="1" fontId="12" fillId="0" borderId="41" xfId="0" applyNumberFormat="1" applyFont="1" applyFill="1" applyBorder="1" applyAlignment="1">
      <alignment horizontal="center" vertical="center" shrinkToFit="1"/>
    </xf>
    <xf numFmtId="1" fontId="12" fillId="0" borderId="42" xfId="0" applyNumberFormat="1" applyFont="1" applyFill="1" applyBorder="1" applyAlignment="1">
      <alignment horizontal="center" vertical="center" shrinkToFit="1"/>
    </xf>
    <xf numFmtId="1" fontId="12" fillId="0" borderId="43" xfId="0" applyNumberFormat="1" applyFont="1" applyFill="1" applyBorder="1" applyAlignment="1">
      <alignment horizontal="center" vertical="center" shrinkToFit="1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 shrinkToFit="1"/>
    </xf>
    <xf numFmtId="1" fontId="12" fillId="0" borderId="34" xfId="0" applyNumberFormat="1" applyFont="1" applyFill="1" applyBorder="1" applyAlignment="1">
      <alignment horizontal="center" vertical="center" shrinkToFit="1"/>
    </xf>
    <xf numFmtId="1" fontId="12" fillId="0" borderId="34" xfId="0" applyNumberFormat="1" applyFont="1" applyFill="1" applyBorder="1" applyAlignment="1">
      <alignment vertical="center" shrinkToFit="1"/>
    </xf>
    <xf numFmtId="1" fontId="12" fillId="0" borderId="34" xfId="0" applyNumberFormat="1" applyFont="1" applyFill="1" applyBorder="1" applyAlignment="1">
      <alignment horizontal="left" vertical="center" shrinkToFit="1"/>
    </xf>
    <xf numFmtId="1" fontId="12" fillId="0" borderId="13" xfId="0" applyNumberFormat="1" applyFont="1" applyFill="1" applyBorder="1" applyAlignment="1">
      <alignment horizontal="center" vertical="center" shrinkToFit="1"/>
    </xf>
    <xf numFmtId="1" fontId="12" fillId="0" borderId="44" xfId="0" applyNumberFormat="1" applyFont="1" applyFill="1" applyBorder="1" applyAlignment="1">
      <alignment horizontal="center" vertical="center" shrinkToFit="1"/>
    </xf>
    <xf numFmtId="0" fontId="12" fillId="0" borderId="43" xfId="0" applyNumberFormat="1" applyFont="1" applyFill="1" applyBorder="1" applyAlignment="1">
      <alignment horizontal="center" vertical="center" shrinkToFit="1"/>
    </xf>
    <xf numFmtId="1" fontId="12" fillId="0" borderId="45" xfId="0" applyNumberFormat="1" applyFont="1" applyFill="1" applyBorder="1" applyAlignment="1">
      <alignment horizontal="center" vertical="center" shrinkToFit="1"/>
    </xf>
    <xf numFmtId="49" fontId="12" fillId="0" borderId="14" xfId="0" applyNumberFormat="1" applyFont="1" applyFill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/>
    </xf>
    <xf numFmtId="49" fontId="12" fillId="0" borderId="45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 shrinkToFit="1"/>
    </xf>
    <xf numFmtId="1" fontId="12" fillId="0" borderId="47" xfId="0" applyNumberFormat="1" applyFont="1" applyFill="1" applyBorder="1" applyAlignment="1">
      <alignment horizontal="center" vertical="center" shrinkToFit="1"/>
    </xf>
    <xf numFmtId="1" fontId="12" fillId="0" borderId="47" xfId="0" applyNumberFormat="1" applyFont="1" applyFill="1" applyBorder="1" applyAlignment="1">
      <alignment vertical="center" shrinkToFit="1"/>
    </xf>
    <xf numFmtId="1" fontId="12" fillId="0" borderId="47" xfId="0" applyNumberFormat="1" applyFont="1" applyFill="1" applyBorder="1" applyAlignment="1">
      <alignment horizontal="left" vertical="center" shrinkToFit="1"/>
    </xf>
    <xf numFmtId="1" fontId="12" fillId="0" borderId="15" xfId="0" applyNumberFormat="1" applyFont="1" applyFill="1" applyBorder="1" applyAlignment="1">
      <alignment horizontal="center" vertical="center" shrinkToFit="1"/>
    </xf>
    <xf numFmtId="1" fontId="12" fillId="0" borderId="48" xfId="0" applyNumberFormat="1" applyFont="1" applyFill="1" applyBorder="1" applyAlignment="1">
      <alignment horizontal="center" vertical="center" shrinkToFit="1"/>
    </xf>
    <xf numFmtId="49" fontId="12" fillId="0" borderId="27" xfId="0" applyNumberFormat="1" applyFont="1" applyFill="1" applyBorder="1" applyAlignment="1">
      <alignment horizontal="center" vertical="center" shrinkToFit="1"/>
    </xf>
    <xf numFmtId="1" fontId="12" fillId="0" borderId="21" xfId="0" applyNumberFormat="1" applyFont="1" applyFill="1" applyBorder="1" applyAlignment="1">
      <alignment horizontal="center" vertical="center" shrinkToFit="1"/>
    </xf>
    <xf numFmtId="1" fontId="12" fillId="0" borderId="29" xfId="0" applyNumberFormat="1" applyFont="1" applyFill="1" applyBorder="1" applyAlignment="1">
      <alignment horizontal="center" vertical="center" shrinkToFit="1"/>
    </xf>
    <xf numFmtId="49" fontId="12" fillId="0" borderId="49" xfId="0" applyNumberFormat="1" applyFont="1" applyFill="1" applyBorder="1" applyAlignment="1">
      <alignment horizontal="center" vertical="center" shrinkToFit="1"/>
    </xf>
    <xf numFmtId="1" fontId="12" fillId="0" borderId="50" xfId="0" applyNumberFormat="1" applyFont="1" applyFill="1" applyBorder="1" applyAlignment="1">
      <alignment horizontal="center" vertical="center" shrinkToFit="1"/>
    </xf>
    <xf numFmtId="1" fontId="12" fillId="0" borderId="26" xfId="0" applyNumberFormat="1" applyFont="1" applyFill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4" xfId="0" applyNumberFormat="1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left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49" fontId="12" fillId="0" borderId="51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 shrinkToFit="1"/>
    </xf>
    <xf numFmtId="1" fontId="12" fillId="0" borderId="52" xfId="0" applyNumberFormat="1" applyFont="1" applyFill="1" applyBorder="1" applyAlignment="1">
      <alignment horizontal="center" vertical="center" shrinkToFit="1"/>
    </xf>
    <xf numFmtId="1" fontId="12" fillId="0" borderId="52" xfId="0" applyNumberFormat="1" applyFont="1" applyFill="1" applyBorder="1" applyAlignment="1">
      <alignment vertical="center" shrinkToFit="1"/>
    </xf>
    <xf numFmtId="1" fontId="12" fillId="0" borderId="52" xfId="0" applyNumberFormat="1" applyFont="1" applyFill="1" applyBorder="1" applyAlignment="1">
      <alignment horizontal="left" vertical="center" shrinkToFit="1"/>
    </xf>
    <xf numFmtId="0" fontId="12" fillId="0" borderId="26" xfId="0" applyFont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1" fontId="12" fillId="0" borderId="54" xfId="0" applyNumberFormat="1" applyFont="1" applyFill="1" applyBorder="1" applyAlignment="1">
      <alignment horizontal="center" vertical="center" shrinkToFit="1"/>
    </xf>
    <xf numFmtId="1" fontId="12" fillId="0" borderId="54" xfId="0" applyNumberFormat="1" applyFont="1" applyFill="1" applyBorder="1" applyAlignment="1">
      <alignment vertical="center" shrinkToFit="1"/>
    </xf>
    <xf numFmtId="1" fontId="12" fillId="0" borderId="54" xfId="0" applyNumberFormat="1" applyFont="1" applyFill="1" applyBorder="1" applyAlignment="1">
      <alignment horizontal="left" vertical="center" shrinkToFit="1"/>
    </xf>
    <xf numFmtId="176" fontId="12" fillId="0" borderId="14" xfId="0" applyNumberFormat="1" applyFont="1" applyFill="1" applyBorder="1" applyAlignment="1">
      <alignment horizontal="center" vertical="center" shrinkToFit="1"/>
    </xf>
    <xf numFmtId="0" fontId="12" fillId="0" borderId="34" xfId="0" applyNumberFormat="1" applyFont="1" applyFill="1" applyBorder="1" applyAlignment="1">
      <alignment horizontal="left" vertical="center" shrinkToFit="1"/>
    </xf>
    <xf numFmtId="0" fontId="12" fillId="0" borderId="13" xfId="0" applyNumberFormat="1" applyFont="1" applyFill="1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1" fontId="12" fillId="0" borderId="14" xfId="0" applyNumberFormat="1" applyFont="1" applyFill="1" applyBorder="1" applyAlignment="1">
      <alignment horizontal="center" vertical="center" shrinkToFit="1"/>
    </xf>
    <xf numFmtId="0" fontId="75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3" fillId="0" borderId="55" xfId="0" applyFont="1" applyBorder="1" applyAlignment="1" applyProtection="1">
      <alignment/>
      <protection/>
    </xf>
    <xf numFmtId="0" fontId="13" fillId="0" borderId="56" xfId="0" applyFont="1" applyBorder="1" applyAlignment="1" applyProtection="1">
      <alignment/>
      <protection/>
    </xf>
    <xf numFmtId="0" fontId="13" fillId="0" borderId="57" xfId="0" applyFont="1" applyBorder="1" applyAlignment="1" applyProtection="1">
      <alignment/>
      <protection/>
    </xf>
    <xf numFmtId="0" fontId="13" fillId="0" borderId="58" xfId="0" applyFont="1" applyBorder="1" applyAlignment="1" applyProtection="1">
      <alignment/>
      <protection/>
    </xf>
    <xf numFmtId="0" fontId="13" fillId="0" borderId="59" xfId="0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9" xfId="0" applyFont="1" applyBorder="1" applyAlignment="1">
      <alignment/>
    </xf>
    <xf numFmtId="0" fontId="13" fillId="0" borderId="60" xfId="0" applyFont="1" applyBorder="1" applyAlignment="1" applyProtection="1">
      <alignment/>
      <protection/>
    </xf>
    <xf numFmtId="0" fontId="13" fillId="0" borderId="61" xfId="0" applyFont="1" applyBorder="1" applyAlignment="1" applyProtection="1">
      <alignment/>
      <protection/>
    </xf>
    <xf numFmtId="0" fontId="13" fillId="0" borderId="62" xfId="0" applyFont="1" applyBorder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0" fontId="13" fillId="38" borderId="0" xfId="0" applyFont="1" applyFill="1" applyAlignment="1" applyProtection="1">
      <alignment horizontal="center" vertical="center" shrinkToFit="1"/>
      <protection/>
    </xf>
    <xf numFmtId="0" fontId="12" fillId="0" borderId="0" xfId="0" applyFont="1" applyAlignment="1">
      <alignment vertical="center"/>
    </xf>
    <xf numFmtId="0" fontId="12" fillId="0" borderId="0" xfId="61" applyFont="1" applyAlignment="1">
      <alignment horizontal="center" vertical="center" shrinkToFit="1"/>
      <protection/>
    </xf>
    <xf numFmtId="0" fontId="12" fillId="0" borderId="0" xfId="0" applyFont="1" applyAlignment="1">
      <alignment horizontal="center" vertical="center" shrinkToFit="1"/>
    </xf>
    <xf numFmtId="0" fontId="12" fillId="0" borderId="0" xfId="61" applyFont="1" applyAlignment="1">
      <alignment horizontal="center" vertical="center"/>
      <protection/>
    </xf>
    <xf numFmtId="0" fontId="12" fillId="39" borderId="0" xfId="0" applyFont="1" applyFill="1" applyAlignment="1">
      <alignment horizontal="center" vertical="center" shrinkToFit="1"/>
    </xf>
    <xf numFmtId="0" fontId="12" fillId="40" borderId="0" xfId="0" applyFont="1" applyFill="1" applyAlignment="1">
      <alignment horizontal="center" vertical="center" shrinkToFit="1"/>
    </xf>
    <xf numFmtId="0" fontId="12" fillId="41" borderId="0" xfId="0" applyFont="1" applyFill="1" applyAlignment="1">
      <alignment vertical="center"/>
    </xf>
    <xf numFmtId="0" fontId="12" fillId="41" borderId="0" xfId="0" applyFont="1" applyFill="1" applyAlignment="1">
      <alignment vertical="center" shrinkToFit="1"/>
    </xf>
    <xf numFmtId="0" fontId="12" fillId="38" borderId="0" xfId="0" applyFont="1" applyFill="1" applyAlignment="1">
      <alignment horizontal="center" vertical="center" shrinkToFit="1"/>
    </xf>
    <xf numFmtId="0" fontId="12" fillId="42" borderId="0" xfId="0" applyFont="1" applyFill="1" applyAlignment="1" applyProtection="1">
      <alignment horizontal="center" vertical="center" shrinkToFit="1"/>
      <protection locked="0"/>
    </xf>
    <xf numFmtId="0" fontId="12" fillId="41" borderId="0" xfId="0" applyFont="1" applyFill="1" applyAlignment="1">
      <alignment horizontal="center" vertical="center" shrinkToFit="1"/>
    </xf>
    <xf numFmtId="0" fontId="12" fillId="41" borderId="0" xfId="0" applyFont="1" applyFill="1" applyAlignment="1">
      <alignment horizontal="center" vertical="center"/>
    </xf>
    <xf numFmtId="0" fontId="12" fillId="41" borderId="0" xfId="61" applyFont="1" applyFill="1" applyAlignment="1">
      <alignment horizontal="center" vertical="center" shrinkToFit="1"/>
      <protection/>
    </xf>
    <xf numFmtId="0" fontId="13" fillId="34" borderId="6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76" fillId="0" borderId="0" xfId="0" applyFont="1" applyAlignment="1">
      <alignment/>
    </xf>
    <xf numFmtId="0" fontId="12" fillId="0" borderId="52" xfId="0" applyNumberFormat="1" applyFont="1" applyFill="1" applyBorder="1" applyAlignment="1">
      <alignment horizontal="center" vertical="center" shrinkToFit="1"/>
    </xf>
    <xf numFmtId="176" fontId="12" fillId="0" borderId="33" xfId="0" applyNumberFormat="1" applyFont="1" applyFill="1" applyBorder="1" applyAlignment="1">
      <alignment horizontal="center" vertical="center" shrinkToFit="1"/>
    </xf>
    <xf numFmtId="0" fontId="12" fillId="0" borderId="52" xfId="0" applyNumberFormat="1" applyFont="1" applyFill="1" applyBorder="1" applyAlignment="1">
      <alignment horizontal="left" vertical="center" shrinkToFit="1"/>
    </xf>
    <xf numFmtId="0" fontId="12" fillId="0" borderId="50" xfId="0" applyNumberFormat="1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left" vertical="center" shrinkToFit="1"/>
    </xf>
    <xf numFmtId="1" fontId="12" fillId="0" borderId="54" xfId="0" applyNumberFormat="1" applyFont="1" applyFill="1" applyBorder="1" applyAlignment="1">
      <alignment vertical="center" wrapText="1" shrinkToFit="1"/>
    </xf>
    <xf numFmtId="0" fontId="12" fillId="0" borderId="15" xfId="0" applyNumberFormat="1" applyFont="1" applyFill="1" applyBorder="1" applyAlignment="1">
      <alignment horizontal="center" vertical="center" shrinkToFit="1"/>
    </xf>
    <xf numFmtId="0" fontId="12" fillId="0" borderId="48" xfId="0" applyNumberFormat="1" applyFont="1" applyFill="1" applyBorder="1" applyAlignment="1">
      <alignment horizontal="center" vertical="center" shrinkToFit="1"/>
    </xf>
    <xf numFmtId="49" fontId="12" fillId="0" borderId="63" xfId="0" applyNumberFormat="1" applyFont="1" applyFill="1" applyBorder="1" applyAlignment="1">
      <alignment horizontal="center" vertical="center"/>
    </xf>
    <xf numFmtId="176" fontId="12" fillId="0" borderId="64" xfId="0" applyNumberFormat="1" applyFont="1" applyFill="1" applyBorder="1" applyAlignment="1">
      <alignment horizontal="center" vertical="center" shrinkToFit="1"/>
    </xf>
    <xf numFmtId="0" fontId="12" fillId="0" borderId="65" xfId="0" applyNumberFormat="1" applyFont="1" applyFill="1" applyBorder="1" applyAlignment="1">
      <alignment horizontal="center" vertical="center" shrinkToFit="1"/>
    </xf>
    <xf numFmtId="0" fontId="12" fillId="0" borderId="65" xfId="0" applyNumberFormat="1" applyFont="1" applyFill="1" applyBorder="1" applyAlignment="1">
      <alignment horizontal="left" vertical="center" shrinkToFit="1"/>
    </xf>
    <xf numFmtId="1" fontId="12" fillId="0" borderId="65" xfId="0" applyNumberFormat="1" applyFont="1" applyFill="1" applyBorder="1" applyAlignment="1">
      <alignment vertical="center" shrinkToFit="1"/>
    </xf>
    <xf numFmtId="0" fontId="12" fillId="0" borderId="66" xfId="0" applyNumberFormat="1" applyFont="1" applyFill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shrinkToFit="1"/>
    </xf>
    <xf numFmtId="0" fontId="77" fillId="0" borderId="0" xfId="0" applyFont="1" applyAlignment="1">
      <alignment/>
    </xf>
    <xf numFmtId="49" fontId="12" fillId="0" borderId="68" xfId="0" applyNumberFormat="1" applyFont="1" applyFill="1" applyBorder="1" applyAlignment="1">
      <alignment horizontal="center" vertical="center"/>
    </xf>
    <xf numFmtId="176" fontId="12" fillId="0" borderId="22" xfId="0" applyNumberFormat="1" applyFont="1" applyFill="1" applyBorder="1" applyAlignment="1">
      <alignment horizontal="center" vertical="center" shrinkToFit="1"/>
    </xf>
    <xf numFmtId="1" fontId="12" fillId="0" borderId="69" xfId="0" applyNumberFormat="1" applyFont="1" applyFill="1" applyBorder="1" applyAlignment="1">
      <alignment horizontal="center" vertical="center" shrinkToFit="1"/>
    </xf>
    <xf numFmtId="1" fontId="12" fillId="0" borderId="69" xfId="0" applyNumberFormat="1" applyFont="1" applyFill="1" applyBorder="1" applyAlignment="1">
      <alignment vertical="center" shrinkToFit="1"/>
    </xf>
    <xf numFmtId="1" fontId="12" fillId="0" borderId="69" xfId="0" applyNumberFormat="1" applyFont="1" applyFill="1" applyBorder="1" applyAlignment="1">
      <alignment horizontal="left" vertical="center" shrinkToFit="1"/>
    </xf>
    <xf numFmtId="1" fontId="12" fillId="0" borderId="32" xfId="0" applyNumberFormat="1" applyFont="1" applyFill="1" applyBorder="1" applyAlignment="1">
      <alignment horizontal="center" vertical="center" shrinkToFit="1"/>
    </xf>
    <xf numFmtId="1" fontId="12" fillId="0" borderId="70" xfId="0" applyNumberFormat="1" applyFont="1" applyFill="1" applyBorder="1" applyAlignment="1">
      <alignment horizontal="center" vertical="center" shrinkToFit="1"/>
    </xf>
    <xf numFmtId="0" fontId="24" fillId="33" borderId="0" xfId="0" applyFont="1" applyFill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34" borderId="7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wrapText="1"/>
      <protection/>
    </xf>
    <xf numFmtId="0" fontId="14" fillId="33" borderId="0" xfId="0" applyFont="1" applyFill="1" applyAlignment="1" applyProtection="1">
      <alignment vertical="top" wrapText="1"/>
      <protection/>
    </xf>
    <xf numFmtId="1" fontId="12" fillId="0" borderId="43" xfId="0" applyNumberFormat="1" applyFont="1" applyFill="1" applyBorder="1" applyAlignment="1" applyProtection="1">
      <alignment horizontal="center" vertical="center" shrinkToFit="1"/>
      <protection/>
    </xf>
    <xf numFmtId="49" fontId="12" fillId="0" borderId="43" xfId="0" applyNumberFormat="1" applyFont="1" applyFill="1" applyBorder="1" applyAlignment="1" applyProtection="1">
      <alignment horizontal="center" vertical="center"/>
      <protection/>
    </xf>
    <xf numFmtId="49" fontId="12" fillId="0" borderId="20" xfId="0" applyNumberFormat="1" applyFont="1" applyFill="1" applyBorder="1" applyAlignment="1" applyProtection="1">
      <alignment horizontal="center" vertical="center" shrinkToFit="1"/>
      <protection/>
    </xf>
    <xf numFmtId="1" fontId="12" fillId="0" borderId="34" xfId="0" applyNumberFormat="1" applyFont="1" applyFill="1" applyBorder="1" applyAlignment="1" applyProtection="1">
      <alignment horizontal="center" vertical="center" shrinkToFit="1"/>
      <protection/>
    </xf>
    <xf numFmtId="1" fontId="12" fillId="0" borderId="34" xfId="0" applyNumberFormat="1" applyFont="1" applyFill="1" applyBorder="1" applyAlignment="1" applyProtection="1">
      <alignment vertical="center" shrinkToFit="1"/>
      <protection/>
    </xf>
    <xf numFmtId="1" fontId="12" fillId="0" borderId="34" xfId="0" applyNumberFormat="1" applyFont="1" applyFill="1" applyBorder="1" applyAlignment="1" applyProtection="1">
      <alignment horizontal="left" vertical="center" shrinkToFit="1"/>
      <protection/>
    </xf>
    <xf numFmtId="1" fontId="12" fillId="0" borderId="13" xfId="0" applyNumberFormat="1" applyFont="1" applyFill="1" applyBorder="1" applyAlignment="1" applyProtection="1">
      <alignment horizontal="center" vertical="center" shrinkToFit="1"/>
      <protection/>
    </xf>
    <xf numFmtId="1" fontId="12" fillId="0" borderId="44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Alignment="1" applyProtection="1">
      <alignment horizontal="distributed" vertical="center"/>
      <protection/>
    </xf>
    <xf numFmtId="0" fontId="13" fillId="0" borderId="24" xfId="0" applyFont="1" applyFill="1" applyBorder="1" applyAlignment="1" applyProtection="1">
      <alignment horizontal="distributed" vertical="center"/>
      <protection/>
    </xf>
    <xf numFmtId="0" fontId="13" fillId="34" borderId="72" xfId="0" applyFont="1" applyFill="1" applyBorder="1" applyAlignment="1" applyProtection="1">
      <alignment horizontal="center" vertical="center"/>
      <protection locked="0"/>
    </xf>
    <xf numFmtId="0" fontId="13" fillId="34" borderId="73" xfId="0" applyFont="1" applyFill="1" applyBorder="1" applyAlignment="1" applyProtection="1">
      <alignment horizontal="center" vertical="center"/>
      <protection locked="0"/>
    </xf>
    <xf numFmtId="0" fontId="13" fillId="34" borderId="74" xfId="0" applyFont="1" applyFill="1" applyBorder="1" applyAlignment="1" applyProtection="1">
      <alignment horizontal="center" vertical="center"/>
      <protection locked="0"/>
    </xf>
    <xf numFmtId="0" fontId="13" fillId="34" borderId="72" xfId="0" applyFont="1" applyFill="1" applyBorder="1" applyAlignment="1" applyProtection="1">
      <alignment horizontal="center" vertical="center" shrinkToFit="1"/>
      <protection locked="0"/>
    </xf>
    <xf numFmtId="0" fontId="13" fillId="34" borderId="73" xfId="0" applyFont="1" applyFill="1" applyBorder="1" applyAlignment="1" applyProtection="1">
      <alignment horizontal="center" vertical="center" shrinkToFit="1"/>
      <protection locked="0"/>
    </xf>
    <xf numFmtId="0" fontId="13" fillId="34" borderId="74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8" fillId="36" borderId="0" xfId="0" applyFont="1" applyFill="1" applyAlignment="1" applyProtection="1">
      <alignment horizontal="center"/>
      <protection/>
    </xf>
    <xf numFmtId="0" fontId="13" fillId="43" borderId="75" xfId="0" applyFont="1" applyFill="1" applyBorder="1" applyAlignment="1" applyProtection="1">
      <alignment horizontal="center" vertical="center"/>
      <protection locked="0"/>
    </xf>
    <xf numFmtId="0" fontId="13" fillId="43" borderId="76" xfId="0" applyFont="1" applyFill="1" applyBorder="1" applyAlignment="1" applyProtection="1">
      <alignment horizontal="center" vertical="center"/>
      <protection locked="0"/>
    </xf>
    <xf numFmtId="0" fontId="13" fillId="43" borderId="73" xfId="0" applyFont="1" applyFill="1" applyBorder="1" applyAlignment="1" applyProtection="1">
      <alignment horizontal="center" vertical="center"/>
      <protection locked="0"/>
    </xf>
    <xf numFmtId="0" fontId="13" fillId="43" borderId="74" xfId="0" applyFont="1" applyFill="1" applyBorder="1" applyAlignment="1" applyProtection="1">
      <alignment horizontal="center" vertical="center"/>
      <protection locked="0"/>
    </xf>
    <xf numFmtId="0" fontId="13" fillId="34" borderId="75" xfId="0" applyFont="1" applyFill="1" applyBorder="1" applyAlignment="1" applyProtection="1">
      <alignment horizontal="center" vertical="center"/>
      <protection locked="0"/>
    </xf>
    <xf numFmtId="0" fontId="13" fillId="34" borderId="76" xfId="0" applyFont="1" applyFill="1" applyBorder="1" applyAlignment="1" applyProtection="1">
      <alignment horizontal="center" vertical="center"/>
      <protection locked="0"/>
    </xf>
    <xf numFmtId="0" fontId="13" fillId="34" borderId="77" xfId="0" applyFont="1" applyFill="1" applyBorder="1" applyAlignment="1" applyProtection="1">
      <alignment horizontal="center" vertical="center"/>
      <protection locked="0"/>
    </xf>
    <xf numFmtId="0" fontId="13" fillId="0" borderId="75" xfId="0" applyFont="1" applyFill="1" applyBorder="1" applyAlignment="1" applyProtection="1">
      <alignment horizontal="center" vertical="center"/>
      <protection/>
    </xf>
    <xf numFmtId="0" fontId="13" fillId="0" borderId="76" xfId="0" applyFont="1" applyFill="1" applyBorder="1" applyAlignment="1" applyProtection="1">
      <alignment horizontal="center" vertical="center"/>
      <protection/>
    </xf>
    <xf numFmtId="0" fontId="13" fillId="0" borderId="77" xfId="0" applyFont="1" applyFill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35" borderId="72" xfId="0" applyFont="1" applyFill="1" applyBorder="1" applyAlignment="1" applyProtection="1">
      <alignment horizontal="center" vertical="center"/>
      <protection locked="0"/>
    </xf>
    <xf numFmtId="0" fontId="13" fillId="35" borderId="73" xfId="0" applyFont="1" applyFill="1" applyBorder="1" applyAlignment="1" applyProtection="1">
      <alignment horizontal="center" vertical="center"/>
      <protection locked="0"/>
    </xf>
    <xf numFmtId="0" fontId="13" fillId="35" borderId="74" xfId="0" applyFont="1" applyFill="1" applyBorder="1" applyAlignment="1" applyProtection="1">
      <alignment horizontal="center" vertical="center"/>
      <protection locked="0"/>
    </xf>
    <xf numFmtId="0" fontId="13" fillId="0" borderId="76" xfId="0" applyFont="1" applyBorder="1" applyAlignment="1" applyProtection="1">
      <alignment horizontal="center"/>
      <protection/>
    </xf>
    <xf numFmtId="0" fontId="22" fillId="36" borderId="0" xfId="0" applyFont="1" applyFill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22" fillId="36" borderId="0" xfId="0" applyFont="1" applyFill="1" applyAlignment="1" applyProtection="1">
      <alignment horizontal="center"/>
      <protection/>
    </xf>
    <xf numFmtId="0" fontId="13" fillId="35" borderId="72" xfId="0" applyFont="1" applyFill="1" applyBorder="1" applyAlignment="1" applyProtection="1">
      <alignment horizontal="center" vertical="center" shrinkToFit="1"/>
      <protection locked="0"/>
    </xf>
    <xf numFmtId="0" fontId="13" fillId="35" borderId="74" xfId="0" applyFont="1" applyFill="1" applyBorder="1" applyAlignment="1" applyProtection="1">
      <alignment horizontal="center" vertical="center" shrinkToFit="1"/>
      <protection locked="0"/>
    </xf>
    <xf numFmtId="0" fontId="13" fillId="34" borderId="78" xfId="0" applyFont="1" applyFill="1" applyBorder="1" applyAlignment="1" applyProtection="1">
      <alignment horizontal="center" vertical="center"/>
      <protection locked="0"/>
    </xf>
    <xf numFmtId="0" fontId="13" fillId="34" borderId="79" xfId="0" applyFont="1" applyFill="1" applyBorder="1" applyAlignment="1" applyProtection="1">
      <alignment horizontal="center" vertical="center"/>
      <protection locked="0"/>
    </xf>
    <xf numFmtId="0" fontId="13" fillId="35" borderId="80" xfId="0" applyFont="1" applyFill="1" applyBorder="1" applyAlignment="1" applyProtection="1">
      <alignment horizontal="center" vertical="center"/>
      <protection locked="0"/>
    </xf>
    <xf numFmtId="0" fontId="13" fillId="35" borderId="81" xfId="0" applyFont="1" applyFill="1" applyBorder="1" applyAlignment="1" applyProtection="1">
      <alignment horizontal="center" vertical="center"/>
      <protection locked="0"/>
    </xf>
    <xf numFmtId="0" fontId="13" fillId="35" borderId="82" xfId="0" applyFont="1" applyFill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 vertical="center"/>
      <protection/>
    </xf>
    <xf numFmtId="0" fontId="13" fillId="34" borderId="36" xfId="0" applyFont="1" applyFill="1" applyBorder="1" applyAlignment="1" applyProtection="1">
      <alignment horizontal="center" vertical="center"/>
      <protection locked="0"/>
    </xf>
    <xf numFmtId="0" fontId="13" fillId="0" borderId="83" xfId="0" applyFont="1" applyBorder="1" applyAlignment="1" applyProtection="1">
      <alignment horizontal="center" vertical="center"/>
      <protection/>
    </xf>
    <xf numFmtId="49" fontId="13" fillId="35" borderId="72" xfId="0" applyNumberFormat="1" applyFont="1" applyFill="1" applyBorder="1" applyAlignment="1" applyProtection="1">
      <alignment horizontal="center" vertical="center"/>
      <protection locked="0"/>
    </xf>
    <xf numFmtId="49" fontId="13" fillId="35" borderId="73" xfId="0" applyNumberFormat="1" applyFont="1" applyFill="1" applyBorder="1" applyAlignment="1" applyProtection="1">
      <alignment horizontal="center" vertical="center"/>
      <protection locked="0"/>
    </xf>
    <xf numFmtId="49" fontId="13" fillId="35" borderId="74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50" xfId="0" applyFont="1" applyBorder="1" applyAlignment="1" applyProtection="1">
      <alignment vertical="center" wrapText="1"/>
      <protection/>
    </xf>
    <xf numFmtId="0" fontId="12" fillId="0" borderId="24" xfId="0" applyFont="1" applyBorder="1" applyAlignment="1" applyProtection="1">
      <alignment vertical="center" wrapText="1"/>
      <protection/>
    </xf>
    <xf numFmtId="0" fontId="12" fillId="0" borderId="33" xfId="0" applyFont="1" applyBorder="1" applyAlignment="1" applyProtection="1">
      <alignment vertical="center" wrapText="1"/>
      <protection/>
    </xf>
    <xf numFmtId="0" fontId="13" fillId="0" borderId="81" xfId="0" applyNumberFormat="1" applyFont="1" applyFill="1" applyBorder="1" applyAlignment="1" applyProtection="1">
      <alignment horizontal="center" vertical="center"/>
      <protection/>
    </xf>
    <xf numFmtId="0" fontId="13" fillId="0" borderId="80" xfId="0" applyNumberFormat="1" applyFont="1" applyFill="1" applyBorder="1" applyAlignment="1" applyProtection="1">
      <alignment horizontal="center" vertical="center"/>
      <protection/>
    </xf>
    <xf numFmtId="0" fontId="13" fillId="0" borderId="82" xfId="0" applyNumberFormat="1" applyFont="1" applyFill="1" applyBorder="1" applyAlignment="1" applyProtection="1">
      <alignment horizontal="center" vertical="center"/>
      <protection/>
    </xf>
    <xf numFmtId="0" fontId="13" fillId="0" borderId="75" xfId="0" applyNumberFormat="1" applyFont="1" applyFill="1" applyBorder="1" applyAlignment="1" applyProtection="1">
      <alignment horizontal="center" vertical="center"/>
      <protection/>
    </xf>
    <xf numFmtId="0" fontId="13" fillId="0" borderId="76" xfId="0" applyNumberFormat="1" applyFont="1" applyFill="1" applyBorder="1" applyAlignment="1" applyProtection="1">
      <alignment horizontal="center" vertical="center"/>
      <protection/>
    </xf>
    <xf numFmtId="0" fontId="13" fillId="0" borderId="7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2" fillId="43" borderId="72" xfId="0" applyFont="1" applyFill="1" applyBorder="1" applyAlignment="1" applyProtection="1">
      <alignment horizontal="center" vertical="center"/>
      <protection locked="0"/>
    </xf>
    <xf numFmtId="0" fontId="12" fillId="43" borderId="74" xfId="0" applyFont="1" applyFill="1" applyBorder="1" applyAlignment="1" applyProtection="1">
      <alignment horizontal="center" vertical="center"/>
      <protection locked="0"/>
    </xf>
    <xf numFmtId="0" fontId="13" fillId="34" borderId="77" xfId="0" applyFont="1" applyFill="1" applyBorder="1" applyAlignment="1" applyProtection="1">
      <alignment horizontal="center" vertical="center" shrinkToFit="1"/>
      <protection locked="0"/>
    </xf>
    <xf numFmtId="0" fontId="13" fillId="43" borderId="72" xfId="0" applyFont="1" applyFill="1" applyBorder="1" applyAlignment="1" applyProtection="1">
      <alignment horizontal="center" vertical="center"/>
      <protection locked="0"/>
    </xf>
    <xf numFmtId="49" fontId="13" fillId="35" borderId="72" xfId="0" applyNumberFormat="1" applyFont="1" applyFill="1" applyBorder="1" applyAlignment="1" applyProtection="1">
      <alignment horizontal="center" vertical="center" shrinkToFit="1"/>
      <protection locked="0"/>
    </xf>
    <xf numFmtId="49" fontId="13" fillId="35" borderId="74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0" xfId="0" applyFont="1" applyFill="1" applyAlignment="1" applyProtection="1">
      <alignment horizontal="center" vertical="top" wrapText="1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vertical="center" wrapText="1"/>
      <protection/>
    </xf>
    <xf numFmtId="0" fontId="35" fillId="33" borderId="0" xfId="0" applyFont="1" applyFill="1" applyAlignment="1" applyProtection="1">
      <alignment horizontal="right" vertical="top"/>
      <protection/>
    </xf>
    <xf numFmtId="3" fontId="14" fillId="33" borderId="0" xfId="0" applyNumberFormat="1" applyFont="1" applyFill="1" applyAlignment="1" applyProtection="1">
      <alignment horizontal="right" vertical="top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horizontal="center" vertical="center" shrinkToFit="1"/>
      <protection/>
    </xf>
    <xf numFmtId="0" fontId="23" fillId="33" borderId="84" xfId="0" applyFont="1" applyFill="1" applyBorder="1" applyAlignment="1" applyProtection="1">
      <alignment horizontal="center" vertical="center"/>
      <protection/>
    </xf>
    <xf numFmtId="0" fontId="23" fillId="33" borderId="85" xfId="0" applyFont="1" applyFill="1" applyBorder="1" applyAlignment="1" applyProtection="1">
      <alignment horizontal="center" vertical="center"/>
      <protection/>
    </xf>
    <xf numFmtId="0" fontId="23" fillId="33" borderId="86" xfId="0" applyFont="1" applyFill="1" applyBorder="1" applyAlignment="1" applyProtection="1">
      <alignment horizontal="center" vertical="center"/>
      <protection/>
    </xf>
    <xf numFmtId="0" fontId="23" fillId="33" borderId="87" xfId="0" applyFont="1" applyFill="1" applyBorder="1" applyAlignment="1" applyProtection="1">
      <alignment horizontal="center" vertical="center"/>
      <protection/>
    </xf>
    <xf numFmtId="0" fontId="23" fillId="33" borderId="88" xfId="0" applyFont="1" applyFill="1" applyBorder="1" applyAlignment="1" applyProtection="1">
      <alignment horizontal="center" vertical="center"/>
      <protection/>
    </xf>
    <xf numFmtId="0" fontId="23" fillId="33" borderId="89" xfId="0" applyFont="1" applyFill="1" applyBorder="1" applyAlignment="1" applyProtection="1">
      <alignment horizontal="center" vertical="center"/>
      <protection/>
    </xf>
    <xf numFmtId="0" fontId="23" fillId="33" borderId="90" xfId="0" applyFont="1" applyFill="1" applyBorder="1" applyAlignment="1" applyProtection="1">
      <alignment horizontal="center" vertical="center"/>
      <protection/>
    </xf>
    <xf numFmtId="0" fontId="23" fillId="33" borderId="91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59" xfId="0" applyFont="1" applyFill="1" applyBorder="1" applyAlignment="1" applyProtection="1">
      <alignment horizontal="center" vertical="center"/>
      <protection/>
    </xf>
    <xf numFmtId="0" fontId="6" fillId="33" borderId="92" xfId="0" applyFont="1" applyFill="1" applyBorder="1" applyAlignment="1" applyProtection="1">
      <alignment horizontal="center" vertical="center"/>
      <protection/>
    </xf>
    <xf numFmtId="0" fontId="13" fillId="33" borderId="93" xfId="0" applyFont="1" applyFill="1" applyBorder="1" applyAlignment="1" applyProtection="1">
      <alignment horizontal="center" vertical="center" shrinkToFit="1"/>
      <protection/>
    </xf>
    <xf numFmtId="0" fontId="13" fillId="33" borderId="12" xfId="0" applyFont="1" applyFill="1" applyBorder="1" applyAlignment="1" applyProtection="1">
      <alignment horizontal="center" vertical="center" shrinkToFit="1"/>
      <protection/>
    </xf>
    <xf numFmtId="0" fontId="13" fillId="33" borderId="10" xfId="0" applyFont="1" applyFill="1" applyBorder="1" applyAlignment="1" applyProtection="1">
      <alignment horizontal="center" vertical="center" shrinkToFit="1"/>
      <protection/>
    </xf>
    <xf numFmtId="0" fontId="13" fillId="33" borderId="58" xfId="0" applyFont="1" applyFill="1" applyBorder="1" applyAlignment="1" applyProtection="1">
      <alignment horizontal="center" vertical="center" shrinkToFit="1"/>
      <protection/>
    </xf>
    <xf numFmtId="0" fontId="13" fillId="33" borderId="0" xfId="0" applyFont="1" applyFill="1" applyBorder="1" applyAlignment="1" applyProtection="1">
      <alignment horizontal="center" vertical="center" shrinkToFit="1"/>
      <protection/>
    </xf>
    <xf numFmtId="0" fontId="13" fillId="33" borderId="22" xfId="0" applyFont="1" applyFill="1" applyBorder="1" applyAlignment="1" applyProtection="1">
      <alignment horizontal="center" vertical="center" shrinkToFit="1"/>
      <protection/>
    </xf>
    <xf numFmtId="0" fontId="13" fillId="33" borderId="94" xfId="0" applyFont="1" applyFill="1" applyBorder="1" applyAlignment="1" applyProtection="1">
      <alignment horizontal="center" vertical="center" shrinkToFit="1"/>
      <protection/>
    </xf>
    <xf numFmtId="0" fontId="13" fillId="33" borderId="24" xfId="0" applyFont="1" applyFill="1" applyBorder="1" applyAlignment="1" applyProtection="1">
      <alignment horizontal="center" vertical="center" shrinkToFit="1"/>
      <protection/>
    </xf>
    <xf numFmtId="0" fontId="13" fillId="33" borderId="33" xfId="0" applyFont="1" applyFill="1" applyBorder="1" applyAlignment="1" applyProtection="1">
      <alignment horizontal="center" vertical="center" shrinkToFit="1"/>
      <protection/>
    </xf>
    <xf numFmtId="0" fontId="15" fillId="33" borderId="11" xfId="0" applyFont="1" applyFill="1" applyBorder="1" applyAlignment="1" applyProtection="1">
      <alignment horizontal="center" vertical="center" shrinkToFit="1"/>
      <protection/>
    </xf>
    <xf numFmtId="0" fontId="15" fillId="33" borderId="14" xfId="0" applyFont="1" applyFill="1" applyBorder="1" applyAlignment="1" applyProtection="1">
      <alignment horizontal="center" vertical="center" shrinkToFit="1"/>
      <protection/>
    </xf>
    <xf numFmtId="0" fontId="15" fillId="33" borderId="28" xfId="0" applyFont="1" applyFill="1" applyBorder="1" applyAlignment="1" applyProtection="1">
      <alignment horizontal="center" vertical="center" shrinkToFit="1"/>
      <protection/>
    </xf>
    <xf numFmtId="0" fontId="15" fillId="33" borderId="46" xfId="0" applyFont="1" applyFill="1" applyBorder="1" applyAlignment="1" applyProtection="1">
      <alignment horizontal="center" vertical="center" shrinkToFit="1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12" fillId="33" borderId="95" xfId="0" applyFont="1" applyFill="1" applyBorder="1" applyAlignment="1" applyProtection="1">
      <alignment horizontal="center" vertical="center"/>
      <protection/>
    </xf>
    <xf numFmtId="0" fontId="23" fillId="33" borderId="96" xfId="0" applyFont="1" applyFill="1" applyBorder="1" applyAlignment="1" applyProtection="1">
      <alignment horizontal="center" vertical="center"/>
      <protection/>
    </xf>
    <xf numFmtId="0" fontId="23" fillId="33" borderId="97" xfId="0" applyFont="1" applyFill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50" xfId="0" applyFont="1" applyFill="1" applyBorder="1" applyAlignment="1" applyProtection="1">
      <alignment horizontal="center" vertical="center"/>
      <protection/>
    </xf>
    <xf numFmtId="0" fontId="15" fillId="33" borderId="32" xfId="0" applyFont="1" applyFill="1" applyBorder="1" applyAlignment="1" applyProtection="1">
      <alignment horizontal="center" vertical="center"/>
      <protection/>
    </xf>
    <xf numFmtId="0" fontId="19" fillId="33" borderId="88" xfId="0" applyFont="1" applyFill="1" applyBorder="1" applyAlignment="1" applyProtection="1">
      <alignment horizontal="center" vertical="center"/>
      <protection/>
    </xf>
    <xf numFmtId="0" fontId="19" fillId="33" borderId="98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95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13" fillId="33" borderId="50" xfId="0" applyFont="1" applyFill="1" applyBorder="1" applyAlignment="1" applyProtection="1">
      <alignment horizontal="center" vertical="center"/>
      <protection/>
    </xf>
    <xf numFmtId="0" fontId="13" fillId="33" borderId="99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 shrinkToFit="1"/>
      <protection/>
    </xf>
    <xf numFmtId="0" fontId="13" fillId="33" borderId="32" xfId="0" applyFont="1" applyFill="1" applyBorder="1" applyAlignment="1" applyProtection="1">
      <alignment horizontal="center" vertical="center" shrinkToFit="1"/>
      <protection/>
    </xf>
    <xf numFmtId="0" fontId="13" fillId="33" borderId="50" xfId="0" applyFont="1" applyFill="1" applyBorder="1" applyAlignment="1" applyProtection="1">
      <alignment horizontal="center" vertical="center" shrinkToFit="1"/>
      <protection/>
    </xf>
    <xf numFmtId="0" fontId="13" fillId="33" borderId="32" xfId="0" applyFont="1" applyFill="1" applyBorder="1" applyAlignment="1" applyProtection="1">
      <alignment horizontal="center" vertical="center"/>
      <protection/>
    </xf>
    <xf numFmtId="0" fontId="13" fillId="33" borderId="100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center" vertical="center" shrinkToFit="1"/>
      <protection/>
    </xf>
    <xf numFmtId="0" fontId="13" fillId="33" borderId="28" xfId="0" applyFont="1" applyFill="1" applyBorder="1" applyAlignment="1" applyProtection="1">
      <alignment horizontal="center" vertical="center" shrinkToFit="1"/>
      <protection/>
    </xf>
    <xf numFmtId="0" fontId="13" fillId="33" borderId="46" xfId="0" applyFont="1" applyFill="1" applyBorder="1" applyAlignment="1" applyProtection="1">
      <alignment horizontal="center" vertical="center" shrinkToFit="1"/>
      <protection/>
    </xf>
    <xf numFmtId="0" fontId="13" fillId="33" borderId="13" xfId="0" applyFont="1" applyFill="1" applyBorder="1" applyAlignment="1" applyProtection="1">
      <alignment horizontal="center" vertical="center" shrinkToFit="1"/>
      <protection/>
    </xf>
    <xf numFmtId="0" fontId="13" fillId="33" borderId="11" xfId="0" applyFont="1" applyFill="1" applyBorder="1" applyAlignment="1" applyProtection="1">
      <alignment horizontal="center" vertical="center" shrinkToFit="1"/>
      <protection/>
    </xf>
    <xf numFmtId="0" fontId="13" fillId="33" borderId="14" xfId="0" applyFont="1" applyFill="1" applyBorder="1" applyAlignment="1" applyProtection="1">
      <alignment horizontal="center" vertical="center" shrinkToFit="1"/>
      <protection/>
    </xf>
    <xf numFmtId="0" fontId="13" fillId="33" borderId="101" xfId="0" applyFont="1" applyFill="1" applyBorder="1" applyAlignment="1" applyProtection="1">
      <alignment horizontal="center" vertical="center" shrinkToFit="1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3" fillId="33" borderId="102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103" xfId="0" applyFont="1" applyFill="1" applyBorder="1" applyAlignment="1" applyProtection="1">
      <alignment horizontal="center" vertical="center"/>
      <protection/>
    </xf>
    <xf numFmtId="0" fontId="7" fillId="33" borderId="88" xfId="0" applyFont="1" applyFill="1" applyBorder="1" applyAlignment="1" applyProtection="1">
      <alignment horizontal="center"/>
      <protection/>
    </xf>
    <xf numFmtId="0" fontId="7" fillId="33" borderId="98" xfId="0" applyFont="1" applyFill="1" applyBorder="1" applyAlignment="1" applyProtection="1">
      <alignment horizontal="center"/>
      <protection/>
    </xf>
    <xf numFmtId="0" fontId="7" fillId="33" borderId="50" xfId="0" applyFont="1" applyFill="1" applyBorder="1" applyAlignment="1" applyProtection="1">
      <alignment horizontal="center"/>
      <protection/>
    </xf>
    <xf numFmtId="0" fontId="7" fillId="33" borderId="33" xfId="0" applyFont="1" applyFill="1" applyBorder="1" applyAlignment="1" applyProtection="1">
      <alignment horizontal="center"/>
      <protection/>
    </xf>
    <xf numFmtId="0" fontId="13" fillId="33" borderId="88" xfId="0" applyFont="1" applyFill="1" applyBorder="1" applyAlignment="1" applyProtection="1">
      <alignment horizontal="center" vertical="center" shrinkToFit="1"/>
      <protection/>
    </xf>
    <xf numFmtId="0" fontId="13" fillId="33" borderId="104" xfId="0" applyFont="1" applyFill="1" applyBorder="1" applyAlignment="1" applyProtection="1">
      <alignment horizontal="center" vertical="center" shrinkToFit="1"/>
      <protection/>
    </xf>
    <xf numFmtId="0" fontId="13" fillId="33" borderId="98" xfId="0" applyFont="1" applyFill="1" applyBorder="1" applyAlignment="1" applyProtection="1">
      <alignment horizontal="center" vertical="center" shrinkToFit="1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13" fillId="33" borderId="95" xfId="0" applyFont="1" applyFill="1" applyBorder="1" applyAlignment="1" applyProtection="1">
      <alignment horizontal="center" vertical="center" shrinkToFit="1"/>
      <protection/>
    </xf>
    <xf numFmtId="0" fontId="13" fillId="33" borderId="99" xfId="0" applyFont="1" applyFill="1" applyBorder="1" applyAlignment="1" applyProtection="1">
      <alignment horizontal="center" vertical="center" shrinkToFit="1"/>
      <protection/>
    </xf>
    <xf numFmtId="0" fontId="13" fillId="33" borderId="105" xfId="0" applyFont="1" applyFill="1" applyBorder="1" applyAlignment="1" applyProtection="1">
      <alignment horizontal="center" vertical="center" shrinkToFit="1"/>
      <protection/>
    </xf>
    <xf numFmtId="0" fontId="15" fillId="33" borderId="24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06" xfId="0" applyFont="1" applyFill="1" applyBorder="1" applyAlignment="1" applyProtection="1">
      <alignment horizontal="center" vertical="center"/>
      <protection/>
    </xf>
    <xf numFmtId="0" fontId="15" fillId="33" borderId="54" xfId="0" applyFont="1" applyFill="1" applyBorder="1" applyAlignment="1" applyProtection="1">
      <alignment horizontal="center" vertical="center"/>
      <protection/>
    </xf>
    <xf numFmtId="0" fontId="15" fillId="33" borderId="87" xfId="0" applyFont="1" applyFill="1" applyBorder="1" applyAlignment="1" applyProtection="1">
      <alignment horizontal="center" vertical="center"/>
      <protection/>
    </xf>
    <xf numFmtId="0" fontId="15" fillId="33" borderId="89" xfId="0" applyFont="1" applyFill="1" applyBorder="1" applyAlignment="1" applyProtection="1">
      <alignment horizontal="center" vertical="center"/>
      <protection/>
    </xf>
    <xf numFmtId="0" fontId="14" fillId="33" borderId="107" xfId="0" applyFont="1" applyFill="1" applyBorder="1" applyAlignment="1" applyProtection="1">
      <alignment horizontal="center" vertical="center" shrinkToFit="1"/>
      <protection/>
    </xf>
    <xf numFmtId="0" fontId="14" fillId="33" borderId="108" xfId="0" applyFont="1" applyFill="1" applyBorder="1" applyAlignment="1" applyProtection="1">
      <alignment horizontal="center" vertical="center" shrinkToFit="1"/>
      <protection/>
    </xf>
    <xf numFmtId="0" fontId="14" fillId="33" borderId="109" xfId="0" applyFont="1" applyFill="1" applyBorder="1" applyAlignment="1" applyProtection="1">
      <alignment horizontal="center" vertical="center" shrinkToFit="1"/>
      <protection/>
    </xf>
    <xf numFmtId="0" fontId="14" fillId="33" borderId="32" xfId="0" applyFont="1" applyFill="1" applyBorder="1" applyAlignment="1" applyProtection="1">
      <alignment horizontal="center" vertical="center" shrinkToFit="1"/>
      <protection/>
    </xf>
    <xf numFmtId="0" fontId="14" fillId="33" borderId="0" xfId="0" applyFont="1" applyFill="1" applyBorder="1" applyAlignment="1" applyProtection="1">
      <alignment horizontal="center" vertical="center" shrinkToFit="1"/>
      <protection/>
    </xf>
    <xf numFmtId="0" fontId="14" fillId="33" borderId="22" xfId="0" applyFont="1" applyFill="1" applyBorder="1" applyAlignment="1" applyProtection="1">
      <alignment horizontal="center" vertical="center" shrinkToFit="1"/>
      <protection/>
    </xf>
    <xf numFmtId="0" fontId="13" fillId="33" borderId="110" xfId="0" applyFont="1" applyFill="1" applyBorder="1" applyAlignment="1" applyProtection="1">
      <alignment horizontal="center" vertical="center" shrinkToFit="1"/>
      <protection/>
    </xf>
    <xf numFmtId="0" fontId="13" fillId="33" borderId="26" xfId="0" applyFont="1" applyFill="1" applyBorder="1" applyAlignment="1" applyProtection="1">
      <alignment horizontal="center" vertical="center" shrinkToFit="1"/>
      <protection/>
    </xf>
    <xf numFmtId="0" fontId="7" fillId="33" borderId="104" xfId="0" applyFont="1" applyFill="1" applyBorder="1" applyAlignment="1" applyProtection="1">
      <alignment horizontal="center"/>
      <protection/>
    </xf>
    <xf numFmtId="0" fontId="7" fillId="33" borderId="24" xfId="0" applyFont="1" applyFill="1" applyBorder="1" applyAlignment="1" applyProtection="1">
      <alignment horizontal="center"/>
      <protection/>
    </xf>
    <xf numFmtId="0" fontId="13" fillId="33" borderId="106" xfId="0" applyFont="1" applyFill="1" applyBorder="1" applyAlignment="1" applyProtection="1">
      <alignment horizontal="center" vertical="center" shrinkToFit="1"/>
      <protection/>
    </xf>
    <xf numFmtId="0" fontId="13" fillId="33" borderId="97" xfId="0" applyFont="1" applyFill="1" applyBorder="1" applyAlignment="1" applyProtection="1">
      <alignment horizontal="center" vertical="center" shrinkToFit="1"/>
      <protection/>
    </xf>
    <xf numFmtId="0" fontId="7" fillId="33" borderId="89" xfId="0" applyFont="1" applyFill="1" applyBorder="1" applyAlignment="1" applyProtection="1">
      <alignment horizontal="center" vertical="center"/>
      <protection/>
    </xf>
    <xf numFmtId="0" fontId="7" fillId="33" borderId="111" xfId="0" applyFont="1" applyFill="1" applyBorder="1" applyAlignment="1" applyProtection="1">
      <alignment horizontal="center" vertical="center"/>
      <protection/>
    </xf>
    <xf numFmtId="0" fontId="13" fillId="33" borderId="89" xfId="0" applyFont="1" applyFill="1" applyBorder="1" applyAlignment="1" applyProtection="1">
      <alignment horizontal="center" vertical="center" shrinkToFit="1"/>
      <protection/>
    </xf>
    <xf numFmtId="0" fontId="14" fillId="33" borderId="12" xfId="0" applyFont="1" applyFill="1" applyBorder="1" applyAlignment="1" applyProtection="1">
      <alignment horizontal="center" vertical="center" shrinkToFit="1"/>
      <protection/>
    </xf>
    <xf numFmtId="0" fontId="14" fillId="33" borderId="106" xfId="0" applyFont="1" applyFill="1" applyBorder="1" applyAlignment="1" applyProtection="1">
      <alignment horizontal="center" vertical="center" shrinkToFit="1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0" fontId="12" fillId="33" borderId="50" xfId="0" applyFont="1" applyFill="1" applyBorder="1" applyAlignment="1" applyProtection="1">
      <alignment horizontal="center" vertical="center"/>
      <protection/>
    </xf>
    <xf numFmtId="0" fontId="12" fillId="33" borderId="24" xfId="0" applyFont="1" applyFill="1" applyBorder="1" applyAlignment="1" applyProtection="1">
      <alignment horizontal="center" vertical="center"/>
      <protection/>
    </xf>
    <xf numFmtId="0" fontId="12" fillId="33" borderId="99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 shrinkToFit="1"/>
      <protection/>
    </xf>
    <xf numFmtId="0" fontId="14" fillId="33" borderId="89" xfId="0" applyFont="1" applyFill="1" applyBorder="1" applyAlignment="1" applyProtection="1">
      <alignment horizontal="center" vertical="center" shrinkToFit="1"/>
      <protection/>
    </xf>
    <xf numFmtId="0" fontId="7" fillId="33" borderId="32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center"/>
      <protection/>
    </xf>
    <xf numFmtId="0" fontId="6" fillId="33" borderId="111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 shrinkToFit="1"/>
      <protection/>
    </xf>
    <xf numFmtId="0" fontId="14" fillId="33" borderId="11" xfId="0" applyFont="1" applyFill="1" applyBorder="1" applyAlignment="1" applyProtection="1">
      <alignment horizontal="center" vertical="center" shrinkToFit="1"/>
      <protection/>
    </xf>
    <xf numFmtId="0" fontId="12" fillId="33" borderId="28" xfId="0" applyFont="1" applyFill="1" applyBorder="1" applyAlignment="1" applyProtection="1">
      <alignment horizontal="center" vertical="center" shrinkToFit="1"/>
      <protection/>
    </xf>
    <xf numFmtId="0" fontId="12" fillId="33" borderId="46" xfId="0" applyFont="1" applyFill="1" applyBorder="1" applyAlignment="1" applyProtection="1">
      <alignment horizontal="center" vertical="center" shrinkToFit="1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2" fillId="33" borderId="54" xfId="0" applyFont="1" applyFill="1" applyBorder="1" applyAlignment="1" applyProtection="1">
      <alignment horizontal="center" vertical="center"/>
      <protection/>
    </xf>
    <xf numFmtId="0" fontId="12" fillId="33" borderId="48" xfId="0" applyFont="1" applyFill="1" applyBorder="1" applyAlignment="1" applyProtection="1">
      <alignment horizontal="center" vertical="center"/>
      <protection/>
    </xf>
    <xf numFmtId="0" fontId="12" fillId="33" borderId="87" xfId="0" applyFont="1" applyFill="1" applyBorder="1" applyAlignment="1" applyProtection="1">
      <alignment horizontal="center" vertical="center"/>
      <protection/>
    </xf>
    <xf numFmtId="0" fontId="12" fillId="33" borderId="112" xfId="0" applyFont="1" applyFill="1" applyBorder="1" applyAlignment="1" applyProtection="1">
      <alignment horizontal="center" vertical="center"/>
      <protection/>
    </xf>
    <xf numFmtId="0" fontId="12" fillId="33" borderId="113" xfId="0" applyFont="1" applyFill="1" applyBorder="1" applyAlignment="1" applyProtection="1">
      <alignment horizontal="center" vertical="center" shrinkToFit="1"/>
      <protection/>
    </xf>
    <xf numFmtId="0" fontId="12" fillId="33" borderId="114" xfId="0" applyFont="1" applyFill="1" applyBorder="1" applyAlignment="1" applyProtection="1">
      <alignment horizontal="center" vertical="center" shrinkToFit="1"/>
      <protection/>
    </xf>
    <xf numFmtId="0" fontId="12" fillId="33" borderId="115" xfId="0" applyFont="1" applyFill="1" applyBorder="1" applyAlignment="1" applyProtection="1">
      <alignment horizontal="center" vertical="center" shrinkToFi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8" fillId="33" borderId="15" xfId="0" applyNumberFormat="1" applyFont="1" applyFill="1" applyBorder="1" applyAlignment="1" applyProtection="1">
      <alignment horizontal="center" vertical="center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50" xfId="0" applyNumberFormat="1" applyFont="1" applyFill="1" applyBorder="1" applyAlignment="1" applyProtection="1">
      <alignment horizontal="center" vertical="center"/>
      <protection/>
    </xf>
    <xf numFmtId="0" fontId="8" fillId="33" borderId="24" xfId="0" applyNumberFormat="1" applyFont="1" applyFill="1" applyBorder="1" applyAlignment="1" applyProtection="1">
      <alignment horizontal="center" vertical="center"/>
      <protection/>
    </xf>
    <xf numFmtId="0" fontId="8" fillId="33" borderId="33" xfId="0" applyNumberFormat="1" applyFont="1" applyFill="1" applyBorder="1" applyAlignment="1" applyProtection="1">
      <alignment horizontal="center" vertical="center"/>
      <protection/>
    </xf>
    <xf numFmtId="0" fontId="8" fillId="33" borderId="116" xfId="0" applyFont="1" applyFill="1" applyBorder="1" applyAlignment="1" applyProtection="1">
      <alignment horizontal="center" vertical="center"/>
      <protection/>
    </xf>
    <xf numFmtId="0" fontId="8" fillId="33" borderId="104" xfId="0" applyFont="1" applyFill="1" applyBorder="1" applyAlignment="1" applyProtection="1">
      <alignment horizontal="center" vertical="center"/>
      <protection/>
    </xf>
    <xf numFmtId="0" fontId="8" fillId="33" borderId="98" xfId="0" applyFont="1" applyFill="1" applyBorder="1" applyAlignment="1" applyProtection="1">
      <alignment horizontal="center" vertical="center"/>
      <protection/>
    </xf>
    <xf numFmtId="0" fontId="8" fillId="33" borderId="117" xfId="0" applyFont="1" applyFill="1" applyBorder="1" applyAlignment="1" applyProtection="1">
      <alignment horizontal="center" vertical="center"/>
      <protection/>
    </xf>
    <xf numFmtId="0" fontId="8" fillId="33" borderId="111" xfId="0" applyFont="1" applyFill="1" applyBorder="1" applyAlignment="1" applyProtection="1">
      <alignment horizontal="center" vertical="center"/>
      <protection/>
    </xf>
    <xf numFmtId="0" fontId="8" fillId="33" borderId="88" xfId="0" applyFont="1" applyFill="1" applyBorder="1" applyAlignment="1" applyProtection="1">
      <alignment horizontal="center" vertical="center"/>
      <protection/>
    </xf>
    <xf numFmtId="0" fontId="8" fillId="33" borderId="89" xfId="0" applyFont="1" applyFill="1" applyBorder="1" applyAlignment="1" applyProtection="1">
      <alignment horizontal="center" vertical="center"/>
      <protection/>
    </xf>
    <xf numFmtId="0" fontId="17" fillId="33" borderId="19" xfId="0" applyFont="1" applyFill="1" applyBorder="1" applyAlignment="1" applyProtection="1">
      <alignment horizontal="distributed" vertical="center"/>
      <protection/>
    </xf>
    <xf numFmtId="0" fontId="17" fillId="33" borderId="18" xfId="0" applyFont="1" applyFill="1" applyBorder="1" applyAlignment="1" applyProtection="1">
      <alignment horizontal="distributed" vertical="center"/>
      <protection/>
    </xf>
    <xf numFmtId="0" fontId="14" fillId="33" borderId="111" xfId="0" applyFont="1" applyFill="1" applyBorder="1" applyAlignment="1" applyProtection="1">
      <alignment horizontal="center" vertical="center" shrinkToFit="1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106" xfId="0" applyFont="1" applyFill="1" applyBorder="1" applyAlignment="1" applyProtection="1">
      <alignment horizontal="center" vertical="center"/>
      <protection/>
    </xf>
    <xf numFmtId="0" fontId="17" fillId="33" borderId="15" xfId="0" applyFont="1" applyFill="1" applyBorder="1" applyAlignment="1" applyProtection="1">
      <alignment horizontal="distributed" vertical="center"/>
      <protection/>
    </xf>
    <xf numFmtId="0" fontId="17" fillId="33" borderId="12" xfId="0" applyFont="1" applyFill="1" applyBorder="1" applyAlignment="1" applyProtection="1">
      <alignment horizontal="distributed" vertical="center"/>
      <protection/>
    </xf>
    <xf numFmtId="0" fontId="17" fillId="33" borderId="10" xfId="0" applyFont="1" applyFill="1" applyBorder="1" applyAlignment="1" applyProtection="1">
      <alignment horizontal="distributed" vertical="center"/>
      <protection/>
    </xf>
    <xf numFmtId="0" fontId="17" fillId="33" borderId="32" xfId="0" applyFont="1" applyFill="1" applyBorder="1" applyAlignment="1" applyProtection="1">
      <alignment horizontal="distributed" vertical="center"/>
      <protection/>
    </xf>
    <xf numFmtId="0" fontId="17" fillId="33" borderId="0" xfId="0" applyFont="1" applyFill="1" applyBorder="1" applyAlignment="1" applyProtection="1">
      <alignment horizontal="distributed" vertical="center"/>
      <protection/>
    </xf>
    <xf numFmtId="0" fontId="17" fillId="33" borderId="22" xfId="0" applyFont="1" applyFill="1" applyBorder="1" applyAlignment="1" applyProtection="1">
      <alignment horizontal="distributed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2" fillId="33" borderId="32" xfId="0" applyFont="1" applyFill="1" applyBorder="1" applyAlignment="1" applyProtection="1">
      <alignment horizontal="center" vertical="center" shrinkToFit="1"/>
      <protection/>
    </xf>
    <xf numFmtId="0" fontId="12" fillId="33" borderId="0" xfId="0" applyFont="1" applyFill="1" applyBorder="1" applyAlignment="1" applyProtection="1">
      <alignment horizontal="center" vertical="center" shrinkToFit="1"/>
      <protection/>
    </xf>
    <xf numFmtId="0" fontId="12" fillId="33" borderId="12" xfId="0" applyFont="1" applyFill="1" applyBorder="1" applyAlignment="1" applyProtection="1">
      <alignment horizontal="center" vertical="center" shrinkToFit="1"/>
      <protection/>
    </xf>
    <xf numFmtId="0" fontId="12" fillId="33" borderId="10" xfId="0" applyFont="1" applyFill="1" applyBorder="1" applyAlignment="1" applyProtection="1">
      <alignment horizontal="center" vertical="center" shrinkToFit="1"/>
      <protection/>
    </xf>
    <xf numFmtId="0" fontId="12" fillId="33" borderId="118" xfId="0" applyFont="1" applyFill="1" applyBorder="1" applyAlignment="1" applyProtection="1">
      <alignment horizontal="center" vertical="center" shrinkToFit="1"/>
      <protection/>
    </xf>
    <xf numFmtId="0" fontId="12" fillId="33" borderId="119" xfId="0" applyFont="1" applyFill="1" applyBorder="1" applyAlignment="1" applyProtection="1">
      <alignment horizontal="center" vertical="center" shrinkToFit="1"/>
      <protection/>
    </xf>
    <xf numFmtId="0" fontId="12" fillId="33" borderId="120" xfId="0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8" fillId="33" borderId="66" xfId="0" applyFont="1" applyFill="1" applyBorder="1" applyAlignment="1" applyProtection="1">
      <alignment horizontal="center" vertical="center"/>
      <protection/>
    </xf>
    <xf numFmtId="0" fontId="8" fillId="33" borderId="121" xfId="0" applyFont="1" applyFill="1" applyBorder="1" applyAlignment="1" applyProtection="1">
      <alignment horizontal="center" vertical="center"/>
      <protection/>
    </xf>
    <xf numFmtId="0" fontId="8" fillId="33" borderId="64" xfId="0" applyFont="1" applyFill="1" applyBorder="1" applyAlignment="1" applyProtection="1">
      <alignment horizontal="center" vertical="center"/>
      <protection/>
    </xf>
    <xf numFmtId="0" fontId="12" fillId="33" borderId="24" xfId="0" applyFont="1" applyFill="1" applyBorder="1" applyAlignment="1" applyProtection="1">
      <alignment horizontal="center" vertical="center" shrinkToFit="1"/>
      <protection/>
    </xf>
    <xf numFmtId="0" fontId="12" fillId="33" borderId="33" xfId="0" applyFont="1" applyFill="1" applyBorder="1" applyAlignment="1" applyProtection="1">
      <alignment horizontal="center" vertical="center" shrinkToFit="1"/>
      <protection/>
    </xf>
    <xf numFmtId="0" fontId="12" fillId="33" borderId="22" xfId="0" applyFont="1" applyFill="1" applyBorder="1" applyAlignment="1" applyProtection="1">
      <alignment horizontal="center" vertical="center" shrinkToFit="1"/>
      <protection/>
    </xf>
    <xf numFmtId="0" fontId="8" fillId="33" borderId="122" xfId="0" applyFont="1" applyFill="1" applyBorder="1" applyAlignment="1" applyProtection="1">
      <alignment horizontal="center" vertical="center"/>
      <protection/>
    </xf>
    <xf numFmtId="0" fontId="8" fillId="33" borderId="96" xfId="0" applyFont="1" applyFill="1" applyBorder="1" applyAlignment="1" applyProtection="1">
      <alignment horizontal="center" vertical="center"/>
      <protection/>
    </xf>
    <xf numFmtId="0" fontId="8" fillId="33" borderId="97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12" fillId="33" borderId="50" xfId="0" applyFont="1" applyFill="1" applyBorder="1" applyAlignment="1" applyProtection="1">
      <alignment horizontal="center" vertical="center" shrinkToFit="1"/>
      <protection/>
    </xf>
    <xf numFmtId="0" fontId="12" fillId="33" borderId="118" xfId="0" applyFont="1" applyFill="1" applyBorder="1" applyAlignment="1" applyProtection="1">
      <alignment horizontal="center" vertical="center"/>
      <protection/>
    </xf>
    <xf numFmtId="0" fontId="12" fillId="33" borderId="119" xfId="0" applyFont="1" applyFill="1" applyBorder="1" applyAlignment="1" applyProtection="1">
      <alignment horizontal="center" vertical="center"/>
      <protection/>
    </xf>
    <xf numFmtId="0" fontId="12" fillId="33" borderId="123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5" fillId="33" borderId="34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12" fillId="33" borderId="32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100" xfId="0" applyFont="1" applyFill="1" applyBorder="1" applyAlignment="1" applyProtection="1">
      <alignment horizontal="center"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100" xfId="0" applyFont="1" applyFill="1" applyBorder="1" applyAlignment="1" applyProtection="1">
      <alignment horizontal="center" vertical="center"/>
      <protection/>
    </xf>
    <xf numFmtId="0" fontId="14" fillId="33" borderId="89" xfId="0" applyFont="1" applyFill="1" applyBorder="1" applyAlignment="1" applyProtection="1">
      <alignment horizontal="center" vertical="center"/>
      <protection/>
    </xf>
    <xf numFmtId="0" fontId="14" fillId="33" borderId="106" xfId="0" applyFont="1" applyFill="1" applyBorder="1" applyAlignment="1" applyProtection="1">
      <alignment horizontal="center" vertical="center"/>
      <protection/>
    </xf>
    <xf numFmtId="0" fontId="14" fillId="33" borderId="97" xfId="0" applyFont="1" applyFill="1" applyBorder="1" applyAlignment="1" applyProtection="1">
      <alignment horizontal="center" vertical="center"/>
      <protection/>
    </xf>
    <xf numFmtId="0" fontId="12" fillId="33" borderId="34" xfId="0" applyFont="1" applyFill="1" applyBorder="1" applyAlignment="1" applyProtection="1">
      <alignment horizontal="center" vertical="center"/>
      <protection/>
    </xf>
    <xf numFmtId="0" fontId="12" fillId="33" borderId="44" xfId="0" applyFont="1" applyFill="1" applyBorder="1" applyAlignment="1" applyProtection="1">
      <alignment horizontal="center" vertical="center"/>
      <protection/>
    </xf>
    <xf numFmtId="0" fontId="27" fillId="33" borderId="61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12" fillId="33" borderId="124" xfId="0" applyFont="1" applyFill="1" applyBorder="1" applyAlignment="1" applyProtection="1">
      <alignment horizontal="center" vertical="center"/>
      <protection/>
    </xf>
    <xf numFmtId="0" fontId="12" fillId="33" borderId="125" xfId="0" applyFont="1" applyFill="1" applyBorder="1" applyAlignment="1" applyProtection="1">
      <alignment horizontal="center" vertical="center"/>
      <protection/>
    </xf>
    <xf numFmtId="0" fontId="12" fillId="33" borderId="126" xfId="0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Alignment="1" applyProtection="1">
      <alignment horizontal="center" vertical="center"/>
      <protection/>
    </xf>
    <xf numFmtId="0" fontId="16" fillId="33" borderId="32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33" borderId="100" xfId="0" applyFont="1" applyFill="1" applyBorder="1" applyAlignment="1" applyProtection="1">
      <alignment horizontal="center" vertical="center"/>
      <protection/>
    </xf>
    <xf numFmtId="0" fontId="16" fillId="33" borderId="50" xfId="0" applyFont="1" applyFill="1" applyBorder="1" applyAlignment="1" applyProtection="1">
      <alignment horizontal="center" vertical="center"/>
      <protection/>
    </xf>
    <xf numFmtId="0" fontId="16" fillId="33" borderId="24" xfId="0" applyFont="1" applyFill="1" applyBorder="1" applyAlignment="1" applyProtection="1">
      <alignment horizontal="center" vertical="center"/>
      <protection/>
    </xf>
    <xf numFmtId="0" fontId="16" fillId="33" borderId="99" xfId="0" applyFont="1" applyFill="1" applyBorder="1" applyAlignment="1" applyProtection="1">
      <alignment horizontal="center" vertical="center"/>
      <protection/>
    </xf>
    <xf numFmtId="0" fontId="12" fillId="33" borderId="121" xfId="0" applyFont="1" applyFill="1" applyBorder="1" applyAlignment="1" applyProtection="1">
      <alignment horizontal="center" vertical="center"/>
      <protection/>
    </xf>
    <xf numFmtId="0" fontId="12" fillId="33" borderId="122" xfId="0" applyFont="1" applyFill="1" applyBorder="1" applyAlignment="1" applyProtection="1">
      <alignment horizontal="center" vertical="center"/>
      <protection/>
    </xf>
    <xf numFmtId="0" fontId="8" fillId="33" borderId="127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15" fillId="33" borderId="28" xfId="0" applyFont="1" applyFill="1" applyBorder="1" applyAlignment="1" applyProtection="1">
      <alignment horizontal="center" vertical="center"/>
      <protection/>
    </xf>
    <xf numFmtId="0" fontId="12" fillId="33" borderId="21" xfId="0" applyFont="1" applyFill="1" applyBorder="1" applyAlignment="1" applyProtection="1">
      <alignment horizontal="center" vertical="center" shrinkToFit="1"/>
      <protection/>
    </xf>
    <xf numFmtId="0" fontId="15" fillId="33" borderId="128" xfId="0" applyFont="1" applyFill="1" applyBorder="1" applyAlignment="1" applyProtection="1">
      <alignment horizontal="center" vertical="center" shrinkToFit="1"/>
      <protection/>
    </xf>
    <xf numFmtId="0" fontId="15" fillId="33" borderId="49" xfId="0" applyFont="1" applyFill="1" applyBorder="1" applyAlignment="1" applyProtection="1">
      <alignment horizontal="center" vertical="center" shrinkToFit="1"/>
      <protection/>
    </xf>
    <xf numFmtId="0" fontId="14" fillId="33" borderId="41" xfId="0" applyFont="1" applyFill="1" applyBorder="1" applyAlignment="1" applyProtection="1">
      <alignment horizontal="center" vertical="center" shrinkToFit="1"/>
      <protection/>
    </xf>
    <xf numFmtId="0" fontId="14" fillId="33" borderId="128" xfId="0" applyFont="1" applyFill="1" applyBorder="1" applyAlignment="1" applyProtection="1">
      <alignment horizontal="center" vertical="center" shrinkToFit="1"/>
      <protection/>
    </xf>
    <xf numFmtId="0" fontId="0" fillId="0" borderId="95" xfId="0" applyBorder="1" applyAlignment="1" applyProtection="1">
      <alignment horizontal="center" vertical="center"/>
      <protection/>
    </xf>
    <xf numFmtId="0" fontId="13" fillId="33" borderId="41" xfId="0" applyFont="1" applyFill="1" applyBorder="1" applyAlignment="1" applyProtection="1">
      <alignment horizontal="center" vertical="center" shrinkToFit="1"/>
      <protection/>
    </xf>
    <xf numFmtId="0" fontId="13" fillId="33" borderId="128" xfId="0" applyFont="1" applyFill="1" applyBorder="1" applyAlignment="1" applyProtection="1">
      <alignment horizontal="center" vertical="center" shrinkToFit="1"/>
      <protection/>
    </xf>
    <xf numFmtId="0" fontId="14" fillId="33" borderId="50" xfId="0" applyFont="1" applyFill="1" applyBorder="1" applyAlignment="1" applyProtection="1">
      <alignment horizontal="center" vertical="center" shrinkToFit="1"/>
      <protection/>
    </xf>
    <xf numFmtId="0" fontId="14" fillId="33" borderId="24" xfId="0" applyFont="1" applyFill="1" applyBorder="1" applyAlignment="1" applyProtection="1">
      <alignment horizontal="center" vertical="center" shrinkToFit="1"/>
      <protection/>
    </xf>
    <xf numFmtId="0" fontId="7" fillId="33" borderId="18" xfId="0" applyFont="1" applyFill="1" applyBorder="1" applyAlignment="1" applyProtection="1">
      <alignment horizontal="center" vertical="top" wrapText="1"/>
      <protection/>
    </xf>
    <xf numFmtId="0" fontId="7" fillId="33" borderId="30" xfId="0" applyFont="1" applyFill="1" applyBorder="1" applyAlignment="1" applyProtection="1">
      <alignment horizontal="center" vertical="top" wrapText="1"/>
      <protection/>
    </xf>
    <xf numFmtId="0" fontId="13" fillId="33" borderId="49" xfId="0" applyFont="1" applyFill="1" applyBorder="1" applyAlignment="1" applyProtection="1">
      <alignment horizontal="center" vertical="center" shrinkToFit="1"/>
      <protection/>
    </xf>
    <xf numFmtId="0" fontId="12" fillId="33" borderId="11" xfId="0" applyFont="1" applyFill="1" applyBorder="1" applyAlignment="1" applyProtection="1">
      <alignment horizontal="center" vertical="center" shrinkToFit="1"/>
      <protection/>
    </xf>
    <xf numFmtId="0" fontId="12" fillId="33" borderId="14" xfId="0" applyFont="1" applyFill="1" applyBorder="1" applyAlignment="1" applyProtection="1">
      <alignment horizontal="center" vertical="center" shrinkToFit="1"/>
      <protection/>
    </xf>
    <xf numFmtId="0" fontId="12" fillId="33" borderId="104" xfId="0" applyFont="1" applyFill="1" applyBorder="1" applyAlignment="1" applyProtection="1">
      <alignment horizontal="center" vertical="center" shrinkToFit="1"/>
      <protection/>
    </xf>
    <xf numFmtId="0" fontId="12" fillId="33" borderId="98" xfId="0" applyFont="1" applyFill="1" applyBorder="1" applyAlignment="1" applyProtection="1">
      <alignment horizontal="center" vertical="center" shrinkToFit="1"/>
      <protection/>
    </xf>
    <xf numFmtId="49" fontId="13" fillId="33" borderId="15" xfId="0" applyNumberFormat="1" applyFont="1" applyFill="1" applyBorder="1" applyAlignment="1" applyProtection="1">
      <alignment horizontal="center" vertical="center" shrinkToFit="1"/>
      <protection/>
    </xf>
    <xf numFmtId="49" fontId="13" fillId="33" borderId="12" xfId="0" applyNumberFormat="1" applyFont="1" applyFill="1" applyBorder="1" applyAlignment="1" applyProtection="1">
      <alignment horizontal="center" vertical="center" shrinkToFit="1"/>
      <protection/>
    </xf>
    <xf numFmtId="49" fontId="13" fillId="33" borderId="10" xfId="0" applyNumberFormat="1" applyFont="1" applyFill="1" applyBorder="1" applyAlignment="1" applyProtection="1">
      <alignment horizontal="center" vertical="center" shrinkToFit="1"/>
      <protection/>
    </xf>
    <xf numFmtId="49" fontId="13" fillId="33" borderId="50" xfId="0" applyNumberFormat="1" applyFont="1" applyFill="1" applyBorder="1" applyAlignment="1" applyProtection="1">
      <alignment horizontal="center" vertical="center" shrinkToFit="1"/>
      <protection/>
    </xf>
    <xf numFmtId="49" fontId="13" fillId="33" borderId="24" xfId="0" applyNumberFormat="1" applyFont="1" applyFill="1" applyBorder="1" applyAlignment="1" applyProtection="1">
      <alignment horizontal="center" vertical="center" shrinkToFit="1"/>
      <protection/>
    </xf>
    <xf numFmtId="49" fontId="13" fillId="33" borderId="33" xfId="0" applyNumberFormat="1" applyFont="1" applyFill="1" applyBorder="1" applyAlignment="1" applyProtection="1">
      <alignment horizontal="center" vertical="center" shrinkToFit="1"/>
      <protection/>
    </xf>
    <xf numFmtId="49" fontId="13" fillId="33" borderId="15" xfId="0" applyNumberFormat="1" applyFont="1" applyFill="1" applyBorder="1" applyAlignment="1" applyProtection="1">
      <alignment horizontal="center" vertical="center"/>
      <protection/>
    </xf>
    <xf numFmtId="49" fontId="13" fillId="33" borderId="12" xfId="0" applyNumberFormat="1" applyFont="1" applyFill="1" applyBorder="1" applyAlignment="1" applyProtection="1">
      <alignment horizontal="center" vertical="center"/>
      <protection/>
    </xf>
    <xf numFmtId="49" fontId="13" fillId="33" borderId="95" xfId="0" applyNumberFormat="1" applyFont="1" applyFill="1" applyBorder="1" applyAlignment="1" applyProtection="1">
      <alignment horizontal="center" vertical="center"/>
      <protection/>
    </xf>
    <xf numFmtId="49" fontId="13" fillId="33" borderId="50" xfId="0" applyNumberFormat="1" applyFont="1" applyFill="1" applyBorder="1" applyAlignment="1" applyProtection="1">
      <alignment horizontal="center" vertical="center"/>
      <protection/>
    </xf>
    <xf numFmtId="49" fontId="13" fillId="33" borderId="24" xfId="0" applyNumberFormat="1" applyFont="1" applyFill="1" applyBorder="1" applyAlignment="1" applyProtection="1">
      <alignment horizontal="center" vertical="center"/>
      <protection/>
    </xf>
    <xf numFmtId="49" fontId="13" fillId="33" borderId="9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distributed" vertical="center" shrinkToFit="1"/>
    </xf>
    <xf numFmtId="0" fontId="21" fillId="0" borderId="0" xfId="0" applyFont="1" applyAlignment="1">
      <alignment horizontal="center" vertical="center" shrinkToFit="1"/>
    </xf>
    <xf numFmtId="0" fontId="28" fillId="3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0" borderId="13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vertical="center" wrapText="1"/>
      <protection/>
    </xf>
    <xf numFmtId="0" fontId="12" fillId="0" borderId="50" xfId="0" applyFont="1" applyBorder="1" applyAlignment="1" applyProtection="1">
      <alignment horizontal="left" vertical="center" wrapText="1"/>
      <protection/>
    </xf>
    <xf numFmtId="0" fontId="12" fillId="0" borderId="24" xfId="0" applyFont="1" applyBorder="1" applyAlignment="1" applyProtection="1">
      <alignment horizontal="left" vertical="center" wrapText="1"/>
      <protection/>
    </xf>
    <xf numFmtId="0" fontId="12" fillId="0" borderId="33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0</xdr:colOff>
      <xdr:row>5</xdr:row>
      <xdr:rowOff>9525</xdr:rowOff>
    </xdr:to>
    <xdr:sp>
      <xdr:nvSpPr>
        <xdr:cNvPr id="1" name="Rectangle 17"/>
        <xdr:cNvSpPr>
          <a:spLocks/>
        </xdr:cNvSpPr>
      </xdr:nvSpPr>
      <xdr:spPr>
        <a:xfrm>
          <a:off x="257175" y="1171575"/>
          <a:ext cx="2133600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バ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ド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ミ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ン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ト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ン</a:t>
          </a:r>
        </a:p>
      </xdr:txBody>
    </xdr:sp>
    <xdr:clientData/>
  </xdr:twoCellAnchor>
  <xdr:twoCellAnchor>
    <xdr:from>
      <xdr:col>49</xdr:col>
      <xdr:colOff>28575</xdr:colOff>
      <xdr:row>41</xdr:row>
      <xdr:rowOff>38100</xdr:rowOff>
    </xdr:from>
    <xdr:to>
      <xdr:col>49</xdr:col>
      <xdr:colOff>285750</xdr:colOff>
      <xdr:row>41</xdr:row>
      <xdr:rowOff>257175</xdr:rowOff>
    </xdr:to>
    <xdr:sp>
      <xdr:nvSpPr>
        <xdr:cNvPr id="2" name="Rectangle 3"/>
        <xdr:cNvSpPr>
          <a:spLocks/>
        </xdr:cNvSpPr>
      </xdr:nvSpPr>
      <xdr:spPr>
        <a:xfrm>
          <a:off x="16449675" y="9134475"/>
          <a:ext cx="2667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29</xdr:col>
      <xdr:colOff>295275</xdr:colOff>
      <xdr:row>35</xdr:row>
      <xdr:rowOff>295275</xdr:rowOff>
    </xdr:from>
    <xdr:to>
      <xdr:col>35</xdr:col>
      <xdr:colOff>485775</xdr:colOff>
      <xdr:row>36</xdr:row>
      <xdr:rowOff>323850</xdr:rowOff>
    </xdr:to>
    <xdr:sp>
      <xdr:nvSpPr>
        <xdr:cNvPr id="3" name="正方形/長方形 1"/>
        <xdr:cNvSpPr>
          <a:spLocks/>
        </xdr:cNvSpPr>
      </xdr:nvSpPr>
      <xdr:spPr>
        <a:xfrm>
          <a:off x="11477625" y="7391400"/>
          <a:ext cx="1200150" cy="3619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41</xdr:col>
      <xdr:colOff>85725</xdr:colOff>
      <xdr:row>35</xdr:row>
      <xdr:rowOff>285750</xdr:rowOff>
    </xdr:from>
    <xdr:to>
      <xdr:col>47</xdr:col>
      <xdr:colOff>19050</xdr:colOff>
      <xdr:row>36</xdr:row>
      <xdr:rowOff>333375</xdr:rowOff>
    </xdr:to>
    <xdr:sp>
      <xdr:nvSpPr>
        <xdr:cNvPr id="4" name="正方形/長方形 6"/>
        <xdr:cNvSpPr>
          <a:spLocks/>
        </xdr:cNvSpPr>
      </xdr:nvSpPr>
      <xdr:spPr>
        <a:xfrm>
          <a:off x="14639925" y="7381875"/>
          <a:ext cx="1524000" cy="3810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5" width="10.59765625" style="1" customWidth="1"/>
    <col min="6" max="6" width="5.5" style="1" customWidth="1"/>
    <col min="7" max="16384" width="10.59765625" style="1" customWidth="1"/>
  </cols>
  <sheetData>
    <row r="1" spans="1:6" ht="28.5">
      <c r="A1" s="32" t="s">
        <v>65</v>
      </c>
      <c r="B1" s="32"/>
      <c r="C1" s="32"/>
      <c r="D1" s="32"/>
      <c r="E1" s="32"/>
      <c r="F1" s="32"/>
    </row>
    <row r="2" spans="1:5" ht="9.75" customHeight="1">
      <c r="A2" s="3"/>
      <c r="C2" s="3"/>
      <c r="D2" s="3"/>
      <c r="E2" s="3"/>
    </row>
    <row r="3" spans="1:5" ht="21" customHeight="1">
      <c r="A3" s="5" t="s">
        <v>117</v>
      </c>
      <c r="C3" s="3"/>
      <c r="D3" s="3"/>
      <c r="E3" s="3"/>
    </row>
    <row r="4" spans="1:5" ht="15" customHeight="1">
      <c r="A4" s="3"/>
      <c r="C4" s="3"/>
      <c r="D4" s="3"/>
      <c r="E4" s="3"/>
    </row>
    <row r="5" spans="1:5" ht="17.25" customHeight="1">
      <c r="A5" s="5" t="s">
        <v>1730</v>
      </c>
      <c r="C5" s="3"/>
      <c r="D5" s="3"/>
      <c r="E5" s="3"/>
    </row>
    <row r="6" spans="1:5" ht="17.25" customHeight="1">
      <c r="A6" s="5" t="s">
        <v>21</v>
      </c>
      <c r="C6" s="3"/>
      <c r="D6" s="3"/>
      <c r="E6" s="3"/>
    </row>
    <row r="7" spans="1:5" ht="17.25" customHeight="1">
      <c r="A7" s="31" t="s">
        <v>19</v>
      </c>
      <c r="C7" s="3"/>
      <c r="D7" s="3"/>
      <c r="E7" s="3"/>
    </row>
    <row r="8" spans="1:5" ht="17.25" customHeight="1">
      <c r="A8" s="5" t="s">
        <v>20</v>
      </c>
      <c r="C8" s="3"/>
      <c r="D8" s="3"/>
      <c r="E8" s="3"/>
    </row>
    <row r="9" spans="1:5" ht="17.25" customHeight="1">
      <c r="A9" s="5" t="s">
        <v>1731</v>
      </c>
      <c r="C9" s="3"/>
      <c r="D9" s="3"/>
      <c r="E9" s="3"/>
    </row>
    <row r="10" spans="1:5" ht="17.25" customHeight="1">
      <c r="A10" s="5" t="s">
        <v>118</v>
      </c>
      <c r="C10" s="3"/>
      <c r="D10" s="3"/>
      <c r="E10" s="3"/>
    </row>
    <row r="11" spans="1:5" ht="15" customHeight="1">
      <c r="A11" s="5"/>
      <c r="C11" s="3"/>
      <c r="D11" s="3"/>
      <c r="E11" s="3"/>
    </row>
    <row r="12" spans="1:5" ht="15" customHeight="1">
      <c r="A12" s="2" t="s">
        <v>1714</v>
      </c>
      <c r="C12" s="3"/>
      <c r="D12" s="3"/>
      <c r="E12" s="3"/>
    </row>
    <row r="13" ht="17.25">
      <c r="A13" s="2" t="s">
        <v>1770</v>
      </c>
    </row>
    <row r="14" ht="17.25">
      <c r="A14" s="216" t="s">
        <v>1754</v>
      </c>
    </row>
    <row r="15" ht="17.25">
      <c r="A15" s="2" t="s">
        <v>1715</v>
      </c>
    </row>
    <row r="16" ht="17.25">
      <c r="A16" s="2" t="s">
        <v>1716</v>
      </c>
    </row>
    <row r="17" ht="17.25">
      <c r="A17" s="2" t="s">
        <v>1704</v>
      </c>
    </row>
    <row r="18" ht="17.25">
      <c r="A18" s="2" t="s">
        <v>1705</v>
      </c>
    </row>
    <row r="19" ht="17.25">
      <c r="A19" s="198" t="s">
        <v>1748</v>
      </c>
    </row>
    <row r="20" ht="17.25">
      <c r="A20" s="198" t="s">
        <v>1749</v>
      </c>
    </row>
    <row r="21" ht="17.25">
      <c r="A21" s="2" t="s">
        <v>1706</v>
      </c>
    </row>
    <row r="22" ht="17.25">
      <c r="A22" s="2" t="s">
        <v>1707</v>
      </c>
    </row>
    <row r="23" ht="9.75" customHeight="1">
      <c r="A23" s="2"/>
    </row>
    <row r="24" ht="17.25">
      <c r="A24" s="2" t="s">
        <v>1717</v>
      </c>
    </row>
    <row r="25" ht="17.25">
      <c r="A25" s="2" t="s">
        <v>1709</v>
      </c>
    </row>
    <row r="26" ht="17.25">
      <c r="A26" s="2" t="s">
        <v>28</v>
      </c>
    </row>
    <row r="27" ht="17.25">
      <c r="A27" s="2" t="s">
        <v>1710</v>
      </c>
    </row>
    <row r="28" ht="17.25">
      <c r="A28" s="2" t="s">
        <v>29</v>
      </c>
    </row>
    <row r="29" ht="17.25">
      <c r="A29" s="2" t="s">
        <v>1711</v>
      </c>
    </row>
    <row r="30" ht="17.25">
      <c r="A30" s="2" t="s">
        <v>1708</v>
      </c>
    </row>
    <row r="31" ht="17.25">
      <c r="A31" s="2" t="s">
        <v>1712</v>
      </c>
    </row>
    <row r="32" ht="17.25">
      <c r="A32" s="2" t="s">
        <v>30</v>
      </c>
    </row>
    <row r="33" ht="17.25">
      <c r="A33" s="2" t="s">
        <v>1696</v>
      </c>
    </row>
    <row r="34" ht="17.25">
      <c r="A34" s="2" t="s">
        <v>1702</v>
      </c>
    </row>
    <row r="35" ht="17.25">
      <c r="A35" s="2" t="s">
        <v>1698</v>
      </c>
    </row>
    <row r="36" ht="9.75" customHeight="1">
      <c r="A36" s="2"/>
    </row>
    <row r="37" ht="17.25">
      <c r="A37" s="2" t="s">
        <v>1718</v>
      </c>
    </row>
    <row r="38" ht="17.25">
      <c r="A38" s="2" t="s">
        <v>1713</v>
      </c>
    </row>
    <row r="39" ht="17.25">
      <c r="A39" s="2" t="s">
        <v>1771</v>
      </c>
    </row>
    <row r="40" ht="17.25">
      <c r="A40" s="2" t="s">
        <v>146</v>
      </c>
    </row>
    <row r="41" ht="17.25">
      <c r="A41" s="2" t="s">
        <v>31</v>
      </c>
    </row>
    <row r="42" ht="17.25">
      <c r="A42" s="2" t="s">
        <v>15</v>
      </c>
    </row>
    <row r="43" ht="17.25">
      <c r="A43" s="2" t="s">
        <v>163</v>
      </c>
    </row>
    <row r="44" ht="17.25">
      <c r="A44" s="2" t="s">
        <v>75</v>
      </c>
    </row>
    <row r="45" ht="9.75" customHeight="1">
      <c r="A45" s="2"/>
    </row>
    <row r="46" ht="17.25">
      <c r="A46" s="2" t="s">
        <v>1719</v>
      </c>
    </row>
    <row r="47" ht="17.25">
      <c r="A47" s="2" t="s">
        <v>169</v>
      </c>
    </row>
    <row r="48" ht="9.75" customHeight="1">
      <c r="A48" s="2"/>
    </row>
    <row r="49" ht="17.25">
      <c r="A49" s="2" t="s">
        <v>1720</v>
      </c>
    </row>
    <row r="50" ht="17.25">
      <c r="A50" s="2" t="s">
        <v>164</v>
      </c>
    </row>
    <row r="51" ht="17.25">
      <c r="A51" s="2" t="s">
        <v>147</v>
      </c>
    </row>
    <row r="52" ht="17.25">
      <c r="A52" s="2" t="s">
        <v>165</v>
      </c>
    </row>
    <row r="53" ht="9.75" customHeight="1">
      <c r="A53" s="2"/>
    </row>
    <row r="54" ht="17.25">
      <c r="A54" s="2" t="s">
        <v>1721</v>
      </c>
    </row>
    <row r="55" ht="17.25">
      <c r="A55" s="2" t="s">
        <v>171</v>
      </c>
    </row>
    <row r="56" ht="17.25">
      <c r="A56" s="2" t="s">
        <v>170</v>
      </c>
    </row>
    <row r="57" ht="9.75" customHeight="1">
      <c r="A57" s="2"/>
    </row>
    <row r="58" ht="17.25">
      <c r="A58" s="2" t="s">
        <v>1722</v>
      </c>
    </row>
    <row r="59" ht="17.25">
      <c r="A59" s="2" t="s">
        <v>2242</v>
      </c>
    </row>
    <row r="60" ht="17.25">
      <c r="A60" s="2" t="s">
        <v>112</v>
      </c>
    </row>
    <row r="61" ht="17.25">
      <c r="A61" s="2" t="s">
        <v>172</v>
      </c>
    </row>
    <row r="62" ht="17.25">
      <c r="A62" s="2" t="s">
        <v>116</v>
      </c>
    </row>
    <row r="63" ht="17.25">
      <c r="A63" s="2" t="s">
        <v>152</v>
      </c>
    </row>
    <row r="64" ht="17.25">
      <c r="A64" s="2" t="s">
        <v>111</v>
      </c>
    </row>
    <row r="65" ht="14.25">
      <c r="A65" s="1" t="s">
        <v>2243</v>
      </c>
    </row>
    <row r="66" ht="14.25">
      <c r="A66" s="1" t="s">
        <v>2244</v>
      </c>
    </row>
    <row r="67" ht="14.25">
      <c r="A67" s="1" t="s">
        <v>173</v>
      </c>
    </row>
    <row r="68" ht="14.25">
      <c r="A68" s="1" t="s">
        <v>22</v>
      </c>
    </row>
    <row r="69" ht="17.25">
      <c r="A69" s="2" t="s">
        <v>174</v>
      </c>
    </row>
    <row r="70" ht="17.25">
      <c r="A70" s="2"/>
    </row>
    <row r="71" s="2" customFormat="1" ht="17.25">
      <c r="D71" s="2" t="s">
        <v>32</v>
      </c>
    </row>
  </sheetData>
  <sheetProtection password="CC41" sheet="1" objects="1" scenarios="1"/>
  <printOptions horizontalCentered="1" verticalCentered="1"/>
  <pageMargins left="0" right="0" top="0.1968503937007874" bottom="0.196850393700787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227"/>
  <sheetViews>
    <sheetView zoomScalePageLayoutView="0" workbookViewId="0" topLeftCell="A1">
      <selection activeCell="C2" sqref="C2:D2"/>
    </sheetView>
  </sheetViews>
  <sheetFormatPr defaultColWidth="10.59765625" defaultRowHeight="15"/>
  <cols>
    <col min="1" max="1" width="5.59765625" style="101" customWidth="1"/>
    <col min="2" max="2" width="22.09765625" style="101" customWidth="1"/>
    <col min="3" max="3" width="9.59765625" style="101" customWidth="1"/>
    <col min="4" max="4" width="4" style="101" customWidth="1"/>
    <col min="5" max="5" width="4.19921875" style="101" customWidth="1"/>
    <col min="6" max="6" width="8.5" style="101" customWidth="1"/>
    <col min="7" max="8" width="4.3984375" style="101" customWidth="1"/>
    <col min="9" max="9" width="4.69921875" style="101" customWidth="1"/>
    <col min="10" max="11" width="4.3984375" style="101" customWidth="1"/>
    <col min="12" max="12" width="6.8984375" style="101" customWidth="1"/>
    <col min="13" max="13" width="5.59765625" style="101" customWidth="1"/>
    <col min="14" max="14" width="12.5" style="101" customWidth="1"/>
    <col min="15" max="15" width="20.5" style="101" customWidth="1"/>
    <col min="16" max="16" width="10.19921875" style="101" customWidth="1"/>
    <col min="17" max="17" width="9.8984375" style="101" customWidth="1"/>
    <col min="18" max="18" width="8.19921875" style="101" customWidth="1"/>
    <col min="19" max="19" width="9" style="101" bestFit="1" customWidth="1"/>
    <col min="20" max="62" width="10.59765625" style="101" customWidth="1"/>
    <col min="63" max="63" width="6.5" style="0" bestFit="1" customWidth="1"/>
    <col min="64" max="64" width="5.5" style="0" bestFit="1" customWidth="1"/>
    <col min="65" max="65" width="9.5" style="0" bestFit="1" customWidth="1"/>
    <col min="66" max="66" width="13.8984375" style="0" bestFit="1" customWidth="1"/>
    <col min="67" max="67" width="22.69921875" style="0" bestFit="1" customWidth="1"/>
    <col min="68" max="68" width="29.3984375" style="0" bestFit="1" customWidth="1"/>
    <col min="69" max="69" width="20.5" style="0" customWidth="1"/>
    <col min="70" max="70" width="9.5" style="0" bestFit="1" customWidth="1"/>
    <col min="71" max="71" width="36.09765625" style="0" bestFit="1" customWidth="1"/>
    <col min="72" max="73" width="18.3984375" style="0" bestFit="1" customWidth="1"/>
    <col min="74" max="16384" width="10.59765625" style="101" customWidth="1"/>
  </cols>
  <sheetData>
    <row r="1" spans="1:73" s="4" customFormat="1" ht="29.25" thickBot="1">
      <c r="A1" s="253" t="s">
        <v>12</v>
      </c>
      <c r="B1" s="253"/>
      <c r="BK1"/>
      <c r="BL1"/>
      <c r="BM1"/>
      <c r="BN1"/>
      <c r="BO1"/>
      <c r="BP1"/>
      <c r="BQ1"/>
      <c r="BR1"/>
      <c r="BS1"/>
      <c r="BT1"/>
      <c r="BU1"/>
    </row>
    <row r="2" spans="2:73" s="4" customFormat="1" ht="19.5" customHeight="1">
      <c r="B2" s="4" t="s">
        <v>83</v>
      </c>
      <c r="C2" s="307"/>
      <c r="D2" s="308"/>
      <c r="E2" s="77"/>
      <c r="F2" s="266" t="s">
        <v>1261</v>
      </c>
      <c r="G2" s="267"/>
      <c r="H2" s="267"/>
      <c r="I2" s="267"/>
      <c r="J2" s="267"/>
      <c r="K2" s="267"/>
      <c r="L2" s="268"/>
      <c r="M2" s="167" t="s">
        <v>46</v>
      </c>
      <c r="Y2" s="111" t="s">
        <v>176</v>
      </c>
      <c r="Z2" s="4" t="s">
        <v>177</v>
      </c>
      <c r="AA2" s="4" t="s">
        <v>178</v>
      </c>
      <c r="AB2" s="4" t="s">
        <v>179</v>
      </c>
      <c r="AC2" s="4" t="s">
        <v>180</v>
      </c>
      <c r="AD2" s="4" t="s">
        <v>181</v>
      </c>
      <c r="AE2" s="4" t="s">
        <v>182</v>
      </c>
      <c r="AF2" s="4" t="s">
        <v>183</v>
      </c>
      <c r="AG2" s="4" t="s">
        <v>184</v>
      </c>
      <c r="AH2" s="4" t="s">
        <v>185</v>
      </c>
      <c r="AI2" s="4" t="s">
        <v>186</v>
      </c>
      <c r="AJ2" s="4" t="s">
        <v>187</v>
      </c>
      <c r="AK2" s="4" t="s">
        <v>188</v>
      </c>
      <c r="AL2" s="4" t="s">
        <v>189</v>
      </c>
      <c r="AM2" s="4" t="s">
        <v>190</v>
      </c>
      <c r="AN2" s="4" t="s">
        <v>191</v>
      </c>
      <c r="AO2" s="4" t="s">
        <v>192</v>
      </c>
      <c r="AP2" s="4" t="s">
        <v>193</v>
      </c>
      <c r="AQ2" s="4" t="s">
        <v>194</v>
      </c>
      <c r="AR2" s="4" t="s">
        <v>195</v>
      </c>
      <c r="AS2" s="4" t="s">
        <v>196</v>
      </c>
      <c r="AT2" s="4" t="s">
        <v>1756</v>
      </c>
      <c r="AU2" s="4" t="s">
        <v>197</v>
      </c>
      <c r="AV2" s="4" t="s">
        <v>198</v>
      </c>
      <c r="AW2" s="4" t="s">
        <v>199</v>
      </c>
      <c r="AX2" s="4" t="s">
        <v>200</v>
      </c>
      <c r="AY2" s="4" t="s">
        <v>201</v>
      </c>
      <c r="AZ2" s="4" t="s">
        <v>202</v>
      </c>
      <c r="BA2" s="4" t="s">
        <v>203</v>
      </c>
      <c r="BB2" s="4" t="s">
        <v>204</v>
      </c>
      <c r="BC2" s="4" t="s">
        <v>205</v>
      </c>
      <c r="BD2" s="4" t="s">
        <v>206</v>
      </c>
      <c r="BE2" s="4" t="s">
        <v>207</v>
      </c>
      <c r="BF2" s="4" t="s">
        <v>208</v>
      </c>
      <c r="BG2" s="4" t="s">
        <v>209</v>
      </c>
      <c r="BK2" s="112" t="s">
        <v>1772</v>
      </c>
      <c r="BL2" s="113" t="s">
        <v>1773</v>
      </c>
      <c r="BM2" s="114" t="s">
        <v>1774</v>
      </c>
      <c r="BN2" s="114" t="s">
        <v>210</v>
      </c>
      <c r="BO2" s="115" t="s">
        <v>1775</v>
      </c>
      <c r="BP2" s="115" t="str">
        <f>+BN2&amp;BO2&amp;"中学校"</f>
        <v>さいたま市立岸中学校</v>
      </c>
      <c r="BQ2" s="115" t="s">
        <v>211</v>
      </c>
      <c r="BR2" s="114" t="s">
        <v>212</v>
      </c>
      <c r="BS2" s="116" t="s">
        <v>213</v>
      </c>
      <c r="BT2" s="117" t="s">
        <v>1269</v>
      </c>
      <c r="BU2" s="118" t="s">
        <v>1270</v>
      </c>
    </row>
    <row r="3" spans="2:73" s="4" customFormat="1" ht="19.5" customHeight="1">
      <c r="B3" s="4" t="s">
        <v>1260</v>
      </c>
      <c r="C3" s="310"/>
      <c r="D3" s="256"/>
      <c r="E3" s="304" t="s">
        <v>1261</v>
      </c>
      <c r="F3" s="305"/>
      <c r="G3" s="305"/>
      <c r="H3" s="305"/>
      <c r="I3" s="305"/>
      <c r="J3" s="305"/>
      <c r="K3" s="305"/>
      <c r="L3" s="306"/>
      <c r="M3" s="167" t="s">
        <v>1262</v>
      </c>
      <c r="N3" s="77"/>
      <c r="O3" s="77"/>
      <c r="P3" s="77"/>
      <c r="Y3" s="119" t="s">
        <v>1776</v>
      </c>
      <c r="Z3" s="4" t="s">
        <v>215</v>
      </c>
      <c r="AA3" s="4" t="s">
        <v>216</v>
      </c>
      <c r="AB3" s="4" t="s">
        <v>217</v>
      </c>
      <c r="AC3" s="4" t="s">
        <v>218</v>
      </c>
      <c r="AD3" s="4" t="s">
        <v>219</v>
      </c>
      <c r="AE3" s="4" t="s">
        <v>220</v>
      </c>
      <c r="AF3" s="4" t="s">
        <v>221</v>
      </c>
      <c r="AG3" s="4" t="s">
        <v>222</v>
      </c>
      <c r="BK3" s="120" t="s">
        <v>1777</v>
      </c>
      <c r="BL3" s="121" t="s">
        <v>1778</v>
      </c>
      <c r="BM3" s="122" t="s">
        <v>1779</v>
      </c>
      <c r="BN3" s="122" t="s">
        <v>210</v>
      </c>
      <c r="BO3" s="123" t="s">
        <v>223</v>
      </c>
      <c r="BP3" s="123" t="str">
        <f aca="true" t="shared" si="0" ref="BP3:BP75">+BN3&amp;BO3&amp;"中学校"</f>
        <v>さいたま市立常盤中学校</v>
      </c>
      <c r="BQ3" s="123" t="s">
        <v>224</v>
      </c>
      <c r="BR3" s="122" t="s">
        <v>225</v>
      </c>
      <c r="BS3" s="124" t="s">
        <v>226</v>
      </c>
      <c r="BT3" s="125" t="s">
        <v>1271</v>
      </c>
      <c r="BU3" s="126" t="s">
        <v>1272</v>
      </c>
    </row>
    <row r="4" spans="2:73" s="4" customFormat="1" ht="19.5" customHeight="1">
      <c r="B4" s="4" t="s">
        <v>85</v>
      </c>
      <c r="C4" s="254"/>
      <c r="D4" s="255"/>
      <c r="E4" s="255"/>
      <c r="F4" s="255"/>
      <c r="G4" s="255"/>
      <c r="H4" s="255"/>
      <c r="I4" s="255"/>
      <c r="J4" s="255"/>
      <c r="K4" s="255"/>
      <c r="L4" s="255"/>
      <c r="M4" s="256"/>
      <c r="N4" s="257"/>
      <c r="O4" s="304" t="s">
        <v>1261</v>
      </c>
      <c r="P4" s="305"/>
      <c r="Q4" s="306"/>
      <c r="S4" s="181" t="e">
        <f>VLOOKUP($C$4,$BP$2:$BU$226,2,FALSE)</f>
        <v>#N/A</v>
      </c>
      <c r="Y4" s="119" t="s">
        <v>1780</v>
      </c>
      <c r="Z4" s="4" t="s">
        <v>228</v>
      </c>
      <c r="AA4" s="4" t="s">
        <v>229</v>
      </c>
      <c r="AB4" s="4" t="s">
        <v>230</v>
      </c>
      <c r="AC4" s="4" t="s">
        <v>231</v>
      </c>
      <c r="AD4" s="4" t="s">
        <v>232</v>
      </c>
      <c r="AE4" s="4" t="s">
        <v>233</v>
      </c>
      <c r="AF4" s="4" t="s">
        <v>234</v>
      </c>
      <c r="AG4" s="4" t="s">
        <v>235</v>
      </c>
      <c r="AH4" s="4" t="s">
        <v>236</v>
      </c>
      <c r="AI4" s="4" t="s">
        <v>237</v>
      </c>
      <c r="AJ4" s="4" t="s">
        <v>238</v>
      </c>
      <c r="BK4" s="120" t="s">
        <v>1781</v>
      </c>
      <c r="BL4" s="121" t="s">
        <v>239</v>
      </c>
      <c r="BM4" s="122" t="s">
        <v>1779</v>
      </c>
      <c r="BN4" s="122" t="s">
        <v>210</v>
      </c>
      <c r="BO4" s="123" t="s">
        <v>240</v>
      </c>
      <c r="BP4" s="123" t="str">
        <f t="shared" si="0"/>
        <v>さいたま市立木崎中学校</v>
      </c>
      <c r="BQ4" s="123" t="s">
        <v>241</v>
      </c>
      <c r="BR4" s="122" t="s">
        <v>242</v>
      </c>
      <c r="BS4" s="124" t="s">
        <v>243</v>
      </c>
      <c r="BT4" s="125" t="s">
        <v>1273</v>
      </c>
      <c r="BU4" s="126" t="s">
        <v>1274</v>
      </c>
    </row>
    <row r="5" spans="2:73" s="4" customFormat="1" ht="19.5" customHeight="1">
      <c r="B5" s="4" t="s">
        <v>14</v>
      </c>
      <c r="C5" s="258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60"/>
      <c r="O5" s="304" t="s">
        <v>1267</v>
      </c>
      <c r="P5" s="305"/>
      <c r="Q5" s="306"/>
      <c r="Y5" s="119" t="s">
        <v>1782</v>
      </c>
      <c r="Z5" s="4" t="s">
        <v>245</v>
      </c>
      <c r="AA5" s="4" t="s">
        <v>246</v>
      </c>
      <c r="AB5" s="4" t="s">
        <v>247</v>
      </c>
      <c r="AC5" s="4" t="s">
        <v>248</v>
      </c>
      <c r="AD5" s="4" t="s">
        <v>249</v>
      </c>
      <c r="AE5" s="4" t="s">
        <v>250</v>
      </c>
      <c r="AF5" s="4" t="s">
        <v>251</v>
      </c>
      <c r="AG5" s="4" t="s">
        <v>252</v>
      </c>
      <c r="AH5" s="4" t="s">
        <v>253</v>
      </c>
      <c r="AI5" s="4" t="s">
        <v>254</v>
      </c>
      <c r="BK5" s="120" t="s">
        <v>1783</v>
      </c>
      <c r="BL5" s="121" t="s">
        <v>255</v>
      </c>
      <c r="BM5" s="122" t="s">
        <v>1779</v>
      </c>
      <c r="BN5" s="122" t="s">
        <v>210</v>
      </c>
      <c r="BO5" s="123" t="s">
        <v>256</v>
      </c>
      <c r="BP5" s="123" t="str">
        <f t="shared" si="0"/>
        <v>さいたま市立原山中学校</v>
      </c>
      <c r="BQ5" s="123" t="s">
        <v>257</v>
      </c>
      <c r="BR5" s="122" t="s">
        <v>258</v>
      </c>
      <c r="BS5" s="124" t="s">
        <v>259</v>
      </c>
      <c r="BT5" s="125" t="s">
        <v>1275</v>
      </c>
      <c r="BU5" s="126" t="s">
        <v>1276</v>
      </c>
    </row>
    <row r="6" spans="2:73" s="4" customFormat="1" ht="19.5" customHeight="1">
      <c r="B6" s="4" t="s">
        <v>53</v>
      </c>
      <c r="C6" s="261" t="e">
        <f>VLOOKUP($C$4,$BP$2:$BU$226,4,FALSE)</f>
        <v>#N/A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3"/>
      <c r="O6" s="77"/>
      <c r="P6" s="77"/>
      <c r="Y6" s="119" t="s">
        <v>1263</v>
      </c>
      <c r="Z6" s="4" t="s">
        <v>261</v>
      </c>
      <c r="AA6" s="4" t="s">
        <v>262</v>
      </c>
      <c r="AB6" s="4" t="s">
        <v>263</v>
      </c>
      <c r="AC6" s="4" t="s">
        <v>264</v>
      </c>
      <c r="AD6" s="4" t="s">
        <v>265</v>
      </c>
      <c r="AE6" s="4" t="s">
        <v>266</v>
      </c>
      <c r="AF6" s="4" t="s">
        <v>267</v>
      </c>
      <c r="BK6" s="120" t="s">
        <v>1784</v>
      </c>
      <c r="BL6" s="121" t="s">
        <v>268</v>
      </c>
      <c r="BM6" s="122" t="s">
        <v>1779</v>
      </c>
      <c r="BN6" s="122" t="s">
        <v>210</v>
      </c>
      <c r="BO6" s="123" t="s">
        <v>269</v>
      </c>
      <c r="BP6" s="123" t="str">
        <f t="shared" si="0"/>
        <v>さいたま市立本太中学校</v>
      </c>
      <c r="BQ6" s="123" t="s">
        <v>270</v>
      </c>
      <c r="BR6" s="122" t="s">
        <v>271</v>
      </c>
      <c r="BS6" s="124" t="s">
        <v>272</v>
      </c>
      <c r="BT6" s="125" t="s">
        <v>1277</v>
      </c>
      <c r="BU6" s="126" t="s">
        <v>1278</v>
      </c>
    </row>
    <row r="7" spans="2:73" s="4" customFormat="1" ht="19.5" customHeight="1" thickBot="1">
      <c r="B7" s="4" t="s">
        <v>86</v>
      </c>
      <c r="C7" s="297" t="e">
        <f>VLOOKUP($C$4,$BP$2:$BU$226,5,FALSE)</f>
        <v>#N/A</v>
      </c>
      <c r="D7" s="298"/>
      <c r="E7" s="298"/>
      <c r="F7" s="299"/>
      <c r="G7" s="180"/>
      <c r="H7" s="180"/>
      <c r="I7" s="180"/>
      <c r="J7" s="180"/>
      <c r="K7" s="180"/>
      <c r="L7" s="180"/>
      <c r="M7" s="180"/>
      <c r="N7" s="180"/>
      <c r="O7" s="77"/>
      <c r="P7" s="77"/>
      <c r="Y7" s="119" t="s">
        <v>273</v>
      </c>
      <c r="Z7" s="4" t="s">
        <v>274</v>
      </c>
      <c r="AA7" s="4" t="s">
        <v>275</v>
      </c>
      <c r="AB7" s="4" t="s">
        <v>276</v>
      </c>
      <c r="AC7" s="4" t="s">
        <v>277</v>
      </c>
      <c r="AD7" s="4" t="s">
        <v>278</v>
      </c>
      <c r="AE7" s="4" t="s">
        <v>279</v>
      </c>
      <c r="AF7" s="4" t="s">
        <v>280</v>
      </c>
      <c r="AG7" s="4" t="s">
        <v>281</v>
      </c>
      <c r="AH7" s="4" t="s">
        <v>282</v>
      </c>
      <c r="AI7" s="4" t="s">
        <v>283</v>
      </c>
      <c r="BK7" s="120" t="s">
        <v>1785</v>
      </c>
      <c r="BL7" s="121" t="s">
        <v>284</v>
      </c>
      <c r="BM7" s="122" t="s">
        <v>1779</v>
      </c>
      <c r="BN7" s="122" t="s">
        <v>210</v>
      </c>
      <c r="BO7" s="123" t="s">
        <v>285</v>
      </c>
      <c r="BP7" s="123" t="str">
        <f t="shared" si="0"/>
        <v>さいたま市立東浦和中学校</v>
      </c>
      <c r="BQ7" s="123" t="s">
        <v>286</v>
      </c>
      <c r="BR7" s="122" t="s">
        <v>287</v>
      </c>
      <c r="BS7" s="124" t="s">
        <v>288</v>
      </c>
      <c r="BT7" s="125" t="s">
        <v>1279</v>
      </c>
      <c r="BU7" s="126" t="s">
        <v>1280</v>
      </c>
    </row>
    <row r="8" spans="2:73" s="4" customFormat="1" ht="19.5" customHeight="1" thickBot="1">
      <c r="B8" s="4" t="s">
        <v>88</v>
      </c>
      <c r="C8" s="300" t="e">
        <f>VLOOKUP($C$4,$BP$2:$BU$226,6,FALSE)</f>
        <v>#N/A</v>
      </c>
      <c r="D8" s="301"/>
      <c r="E8" s="301"/>
      <c r="F8" s="302"/>
      <c r="G8" s="180"/>
      <c r="H8" s="180" t="s">
        <v>1724</v>
      </c>
      <c r="I8" s="180"/>
      <c r="J8" s="180"/>
      <c r="K8" s="195"/>
      <c r="L8" s="180"/>
      <c r="M8" s="180"/>
      <c r="N8" s="180"/>
      <c r="O8" s="77"/>
      <c r="P8" s="77"/>
      <c r="Y8" s="119" t="s">
        <v>1786</v>
      </c>
      <c r="Z8" s="4" t="s">
        <v>290</v>
      </c>
      <c r="AA8" s="4" t="s">
        <v>291</v>
      </c>
      <c r="AB8" s="4" t="s">
        <v>292</v>
      </c>
      <c r="AC8" s="4" t="s">
        <v>293</v>
      </c>
      <c r="AD8" s="4" t="s">
        <v>294</v>
      </c>
      <c r="AE8" s="4" t="s">
        <v>295</v>
      </c>
      <c r="AF8" s="4" t="s">
        <v>296</v>
      </c>
      <c r="AG8" s="4" t="s">
        <v>297</v>
      </c>
      <c r="AH8" s="4" t="s">
        <v>298</v>
      </c>
      <c r="AI8" s="4" t="s">
        <v>299</v>
      </c>
      <c r="AJ8" s="4" t="s">
        <v>300</v>
      </c>
      <c r="AK8" s="4" t="s">
        <v>301</v>
      </c>
      <c r="AL8" s="4" t="s">
        <v>302</v>
      </c>
      <c r="AM8" s="4" t="s">
        <v>303</v>
      </c>
      <c r="AN8" s="4" t="s">
        <v>304</v>
      </c>
      <c r="AO8" s="4" t="s">
        <v>305</v>
      </c>
      <c r="AP8" s="4" t="s">
        <v>306</v>
      </c>
      <c r="AQ8" s="4" t="s">
        <v>307</v>
      </c>
      <c r="AR8" s="4" t="s">
        <v>308</v>
      </c>
      <c r="AS8" s="4" t="s">
        <v>309</v>
      </c>
      <c r="AT8" s="4" t="s">
        <v>310</v>
      </c>
      <c r="AU8" s="4" t="s">
        <v>311</v>
      </c>
      <c r="AV8" s="4" t="s">
        <v>312</v>
      </c>
      <c r="AW8" s="4" t="s">
        <v>2219</v>
      </c>
      <c r="AX8" s="4" t="s">
        <v>313</v>
      </c>
      <c r="AY8" s="4" t="s">
        <v>314</v>
      </c>
      <c r="AZ8" s="4" t="s">
        <v>315</v>
      </c>
      <c r="BA8" s="4" t="s">
        <v>316</v>
      </c>
      <c r="BB8" s="4" t="s">
        <v>317</v>
      </c>
      <c r="BC8" s="4" t="s">
        <v>1761</v>
      </c>
      <c r="BD8" s="4" t="s">
        <v>318</v>
      </c>
      <c r="BE8" s="4" t="s">
        <v>319</v>
      </c>
      <c r="BF8" s="4" t="s">
        <v>2220</v>
      </c>
      <c r="BG8" s="4" t="s">
        <v>320</v>
      </c>
      <c r="BH8" s="4" t="s">
        <v>321</v>
      </c>
      <c r="BK8" s="120" t="s">
        <v>1787</v>
      </c>
      <c r="BL8" s="121" t="s">
        <v>322</v>
      </c>
      <c r="BM8" s="122" t="s">
        <v>1779</v>
      </c>
      <c r="BN8" s="122" t="s">
        <v>210</v>
      </c>
      <c r="BO8" s="123" t="s">
        <v>323</v>
      </c>
      <c r="BP8" s="123" t="str">
        <f t="shared" si="0"/>
        <v>さいたま市立南浦和中学校</v>
      </c>
      <c r="BQ8" s="123" t="s">
        <v>324</v>
      </c>
      <c r="BR8" s="122" t="s">
        <v>325</v>
      </c>
      <c r="BS8" s="124" t="s">
        <v>326</v>
      </c>
      <c r="BT8" s="125" t="s">
        <v>1281</v>
      </c>
      <c r="BU8" s="126" t="s">
        <v>1282</v>
      </c>
    </row>
    <row r="9" spans="2:73" s="4" customFormat="1" ht="19.5" customHeight="1">
      <c r="B9" s="4" t="s">
        <v>89</v>
      </c>
      <c r="C9" s="249"/>
      <c r="D9" s="250"/>
      <c r="E9" s="250"/>
      <c r="F9" s="250"/>
      <c r="G9" s="250"/>
      <c r="H9" s="250"/>
      <c r="I9" s="250"/>
      <c r="J9" s="250"/>
      <c r="K9" s="309"/>
      <c r="L9" s="80" t="s">
        <v>13</v>
      </c>
      <c r="M9" s="291" t="s">
        <v>1268</v>
      </c>
      <c r="N9" s="292"/>
      <c r="O9" s="292"/>
      <c r="P9" s="292"/>
      <c r="Q9" s="292"/>
      <c r="R9" s="292"/>
      <c r="S9" s="293"/>
      <c r="T9" s="168"/>
      <c r="Y9" s="119" t="s">
        <v>1788</v>
      </c>
      <c r="Z9" s="4" t="s">
        <v>328</v>
      </c>
      <c r="AA9" s="4" t="s">
        <v>329</v>
      </c>
      <c r="AB9" s="4" t="s">
        <v>330</v>
      </c>
      <c r="AC9" s="4" t="s">
        <v>331</v>
      </c>
      <c r="AD9" s="4" t="s">
        <v>332</v>
      </c>
      <c r="AE9" s="4" t="s">
        <v>333</v>
      </c>
      <c r="AF9" s="4" t="s">
        <v>334</v>
      </c>
      <c r="AG9" s="4" t="s">
        <v>335</v>
      </c>
      <c r="AH9" s="4" t="s">
        <v>336</v>
      </c>
      <c r="AI9" s="4" t="s">
        <v>337</v>
      </c>
      <c r="AJ9" s="4" t="s">
        <v>338</v>
      </c>
      <c r="AK9" s="4" t="s">
        <v>339</v>
      </c>
      <c r="AL9" s="4" t="s">
        <v>340</v>
      </c>
      <c r="AM9" s="4" t="s">
        <v>341</v>
      </c>
      <c r="BK9" s="120" t="s">
        <v>1789</v>
      </c>
      <c r="BL9" s="121" t="s">
        <v>342</v>
      </c>
      <c r="BM9" s="122" t="s">
        <v>1779</v>
      </c>
      <c r="BN9" s="122" t="s">
        <v>210</v>
      </c>
      <c r="BO9" s="123" t="s">
        <v>343</v>
      </c>
      <c r="BP9" s="123" t="str">
        <f t="shared" si="0"/>
        <v>さいたま市立土合中学校</v>
      </c>
      <c r="BQ9" s="123" t="s">
        <v>344</v>
      </c>
      <c r="BR9" s="122" t="s">
        <v>345</v>
      </c>
      <c r="BS9" s="124" t="s">
        <v>346</v>
      </c>
      <c r="BT9" s="125" t="s">
        <v>1283</v>
      </c>
      <c r="BU9" s="126" t="s">
        <v>1284</v>
      </c>
    </row>
    <row r="10" spans="2:73" s="4" customFormat="1" ht="19.5" customHeight="1">
      <c r="B10" s="4" t="s">
        <v>90</v>
      </c>
      <c r="C10" s="249"/>
      <c r="D10" s="250"/>
      <c r="E10" s="250"/>
      <c r="F10" s="250"/>
      <c r="G10" s="250"/>
      <c r="H10" s="250"/>
      <c r="I10" s="250"/>
      <c r="J10" s="250"/>
      <c r="K10" s="251"/>
      <c r="L10" s="80" t="s">
        <v>13</v>
      </c>
      <c r="M10" s="294"/>
      <c r="N10" s="295"/>
      <c r="O10" s="295"/>
      <c r="P10" s="295"/>
      <c r="Q10" s="295"/>
      <c r="R10" s="295"/>
      <c r="S10" s="296"/>
      <c r="T10" s="168"/>
      <c r="Y10" s="127" t="s">
        <v>1264</v>
      </c>
      <c r="Z10" s="4" t="s">
        <v>348</v>
      </c>
      <c r="AA10" s="4" t="s">
        <v>349</v>
      </c>
      <c r="AB10" s="4" t="s">
        <v>350</v>
      </c>
      <c r="AC10" s="4" t="s">
        <v>351</v>
      </c>
      <c r="AD10" s="4" t="s">
        <v>352</v>
      </c>
      <c r="AE10" s="4" t="s">
        <v>353</v>
      </c>
      <c r="BK10" s="120" t="s">
        <v>1790</v>
      </c>
      <c r="BL10" s="121" t="s">
        <v>354</v>
      </c>
      <c r="BM10" s="122" t="s">
        <v>1779</v>
      </c>
      <c r="BN10" s="122" t="s">
        <v>210</v>
      </c>
      <c r="BO10" s="123" t="s">
        <v>355</v>
      </c>
      <c r="BP10" s="123" t="str">
        <f t="shared" si="0"/>
        <v>さいたま市立大久保中学校</v>
      </c>
      <c r="BQ10" s="123" t="s">
        <v>356</v>
      </c>
      <c r="BR10" s="122" t="s">
        <v>357</v>
      </c>
      <c r="BS10" s="124" t="s">
        <v>358</v>
      </c>
      <c r="BT10" s="125" t="s">
        <v>1285</v>
      </c>
      <c r="BU10" s="126" t="s">
        <v>1286</v>
      </c>
    </row>
    <row r="11" spans="2:73" s="4" customFormat="1" ht="19.5" customHeight="1">
      <c r="B11" s="4" t="s">
        <v>33</v>
      </c>
      <c r="C11" s="249"/>
      <c r="D11" s="250"/>
      <c r="E11" s="250"/>
      <c r="F11" s="250"/>
      <c r="G11" s="250"/>
      <c r="H11" s="250"/>
      <c r="I11" s="250"/>
      <c r="J11" s="250"/>
      <c r="K11" s="251"/>
      <c r="L11" s="77"/>
      <c r="M11" s="77"/>
      <c r="N11" s="77"/>
      <c r="O11" s="77"/>
      <c r="P11" s="77"/>
      <c r="Y11" s="127" t="s">
        <v>1265</v>
      </c>
      <c r="Z11" s="4" t="s">
        <v>360</v>
      </c>
      <c r="BK11" s="120" t="s">
        <v>1791</v>
      </c>
      <c r="BL11" s="121" t="s">
        <v>361</v>
      </c>
      <c r="BM11" s="122" t="s">
        <v>1779</v>
      </c>
      <c r="BN11" s="122" t="s">
        <v>210</v>
      </c>
      <c r="BO11" s="123" t="s">
        <v>362</v>
      </c>
      <c r="BP11" s="123" t="str">
        <f t="shared" si="0"/>
        <v>さいたま市立美園中学校</v>
      </c>
      <c r="BQ11" s="123" t="s">
        <v>363</v>
      </c>
      <c r="BR11" s="122" t="s">
        <v>364</v>
      </c>
      <c r="BS11" s="124" t="s">
        <v>365</v>
      </c>
      <c r="BT11" s="125" t="s">
        <v>1287</v>
      </c>
      <c r="BU11" s="126" t="s">
        <v>1288</v>
      </c>
    </row>
    <row r="12" spans="2:73" s="4" customFormat="1" ht="19.5" customHeight="1">
      <c r="B12" s="4" t="s">
        <v>70</v>
      </c>
      <c r="C12" s="249"/>
      <c r="D12" s="250"/>
      <c r="E12" s="250"/>
      <c r="F12" s="250"/>
      <c r="G12" s="250"/>
      <c r="H12" s="250"/>
      <c r="I12" s="250"/>
      <c r="J12" s="250"/>
      <c r="K12" s="251"/>
      <c r="L12" s="77"/>
      <c r="M12" s="77"/>
      <c r="N12" s="77"/>
      <c r="O12" s="77"/>
      <c r="P12" s="77"/>
      <c r="Y12" s="119" t="s">
        <v>1792</v>
      </c>
      <c r="Z12" s="4" t="s">
        <v>367</v>
      </c>
      <c r="AA12" s="4" t="s">
        <v>368</v>
      </c>
      <c r="AB12" s="4" t="s">
        <v>369</v>
      </c>
      <c r="AC12" s="4" t="s">
        <v>370</v>
      </c>
      <c r="AD12" s="4" t="s">
        <v>371</v>
      </c>
      <c r="AE12" s="4" t="s">
        <v>372</v>
      </c>
      <c r="AF12" s="4" t="s">
        <v>373</v>
      </c>
      <c r="AG12" s="4" t="s">
        <v>374</v>
      </c>
      <c r="AH12" s="4" t="s">
        <v>375</v>
      </c>
      <c r="AI12" s="4" t="s">
        <v>376</v>
      </c>
      <c r="AJ12" s="4" t="s">
        <v>377</v>
      </c>
      <c r="AK12" s="4" t="s">
        <v>378</v>
      </c>
      <c r="AL12" s="4" t="s">
        <v>2230</v>
      </c>
      <c r="BK12" s="120" t="s">
        <v>1793</v>
      </c>
      <c r="BL12" s="121" t="s">
        <v>379</v>
      </c>
      <c r="BM12" s="122" t="s">
        <v>1779</v>
      </c>
      <c r="BN12" s="122" t="s">
        <v>210</v>
      </c>
      <c r="BO12" s="123" t="s">
        <v>380</v>
      </c>
      <c r="BP12" s="123" t="str">
        <f t="shared" si="0"/>
        <v>さいたま市立大谷口中学校</v>
      </c>
      <c r="BQ12" s="123" t="s">
        <v>381</v>
      </c>
      <c r="BR12" s="122" t="s">
        <v>382</v>
      </c>
      <c r="BS12" s="124" t="s">
        <v>383</v>
      </c>
      <c r="BT12" s="125" t="s">
        <v>1289</v>
      </c>
      <c r="BU12" s="126" t="s">
        <v>1290</v>
      </c>
    </row>
    <row r="13" spans="2:73" s="4" customFormat="1" ht="19.5" customHeight="1">
      <c r="B13" s="4" t="s">
        <v>45</v>
      </c>
      <c r="C13" s="249"/>
      <c r="D13" s="250"/>
      <c r="E13" s="250"/>
      <c r="F13" s="250"/>
      <c r="G13" s="250"/>
      <c r="H13" s="250"/>
      <c r="I13" s="250"/>
      <c r="J13" s="250"/>
      <c r="K13" s="251"/>
      <c r="L13" s="80"/>
      <c r="M13" s="81"/>
      <c r="N13" s="81"/>
      <c r="O13" s="81"/>
      <c r="P13" s="81"/>
      <c r="Y13" s="119" t="s">
        <v>1266</v>
      </c>
      <c r="Z13" s="4" t="s">
        <v>385</v>
      </c>
      <c r="AA13" s="4" t="s">
        <v>386</v>
      </c>
      <c r="AB13" s="4" t="s">
        <v>387</v>
      </c>
      <c r="AC13" s="4" t="s">
        <v>388</v>
      </c>
      <c r="AD13" s="4" t="s">
        <v>389</v>
      </c>
      <c r="AE13" s="4" t="s">
        <v>390</v>
      </c>
      <c r="AF13" s="4" t="s">
        <v>391</v>
      </c>
      <c r="AG13" s="4" t="s">
        <v>392</v>
      </c>
      <c r="AH13" s="4" t="s">
        <v>393</v>
      </c>
      <c r="AI13" s="4" t="s">
        <v>394</v>
      </c>
      <c r="AJ13" s="4" t="s">
        <v>395</v>
      </c>
      <c r="AK13" s="4" t="s">
        <v>396</v>
      </c>
      <c r="AL13" s="4" t="s">
        <v>397</v>
      </c>
      <c r="AM13" s="4" t="s">
        <v>398</v>
      </c>
      <c r="AN13" s="4" t="s">
        <v>399</v>
      </c>
      <c r="AO13" s="4" t="s">
        <v>400</v>
      </c>
      <c r="BK13" s="120" t="s">
        <v>1794</v>
      </c>
      <c r="BL13" s="121" t="s">
        <v>401</v>
      </c>
      <c r="BM13" s="122" t="s">
        <v>1779</v>
      </c>
      <c r="BN13" s="122" t="s">
        <v>210</v>
      </c>
      <c r="BO13" s="123" t="s">
        <v>402</v>
      </c>
      <c r="BP13" s="123" t="str">
        <f t="shared" si="0"/>
        <v>さいたま市立田島中学校</v>
      </c>
      <c r="BQ13" s="123" t="s">
        <v>403</v>
      </c>
      <c r="BR13" s="122" t="s">
        <v>404</v>
      </c>
      <c r="BS13" s="124" t="s">
        <v>405</v>
      </c>
      <c r="BT13" s="125" t="s">
        <v>1291</v>
      </c>
      <c r="BU13" s="126" t="s">
        <v>1292</v>
      </c>
    </row>
    <row r="14" spans="2:73" s="4" customFormat="1" ht="19.5" customHeight="1">
      <c r="B14" s="4" t="s">
        <v>39</v>
      </c>
      <c r="C14" s="246"/>
      <c r="D14" s="248"/>
      <c r="E14" s="82" t="s">
        <v>40</v>
      </c>
      <c r="F14" s="74"/>
      <c r="G14" s="77" t="s">
        <v>44</v>
      </c>
      <c r="H14" s="77"/>
      <c r="I14" s="80" t="s">
        <v>13</v>
      </c>
      <c r="J14" s="264" t="s">
        <v>23</v>
      </c>
      <c r="K14" s="265"/>
      <c r="L14" s="265"/>
      <c r="M14" s="265"/>
      <c r="N14" s="265"/>
      <c r="O14" s="83"/>
      <c r="P14" s="81"/>
      <c r="Y14" s="119" t="s">
        <v>1795</v>
      </c>
      <c r="Z14" s="4" t="s">
        <v>407</v>
      </c>
      <c r="AA14" s="4" t="s">
        <v>408</v>
      </c>
      <c r="AB14" s="4" t="s">
        <v>409</v>
      </c>
      <c r="AC14" s="4" t="s">
        <v>410</v>
      </c>
      <c r="AD14" s="4" t="s">
        <v>411</v>
      </c>
      <c r="AE14" s="4" t="s">
        <v>412</v>
      </c>
      <c r="AF14" s="4" t="s">
        <v>413</v>
      </c>
      <c r="AG14" s="4" t="s">
        <v>414</v>
      </c>
      <c r="AH14" s="4" t="s">
        <v>415</v>
      </c>
      <c r="AI14" s="4" t="s">
        <v>416</v>
      </c>
      <c r="AJ14" s="4" t="s">
        <v>417</v>
      </c>
      <c r="AK14" s="4" t="s">
        <v>418</v>
      </c>
      <c r="AL14" s="4" t="s">
        <v>419</v>
      </c>
      <c r="AM14" s="4" t="s">
        <v>420</v>
      </c>
      <c r="AN14" s="4" t="s">
        <v>421</v>
      </c>
      <c r="AO14" s="4" t="s">
        <v>422</v>
      </c>
      <c r="AP14" s="4" t="s">
        <v>423</v>
      </c>
      <c r="BK14" s="120" t="s">
        <v>1796</v>
      </c>
      <c r="BL14" s="121" t="s">
        <v>424</v>
      </c>
      <c r="BM14" s="122" t="s">
        <v>1779</v>
      </c>
      <c r="BN14" s="122" t="s">
        <v>210</v>
      </c>
      <c r="BO14" s="123" t="s">
        <v>425</v>
      </c>
      <c r="BP14" s="123" t="str">
        <f t="shared" si="0"/>
        <v>さいたま市立三室中学校</v>
      </c>
      <c r="BQ14" s="123" t="s">
        <v>426</v>
      </c>
      <c r="BR14" s="122" t="s">
        <v>427</v>
      </c>
      <c r="BS14" s="124" t="s">
        <v>428</v>
      </c>
      <c r="BT14" s="125" t="s">
        <v>1293</v>
      </c>
      <c r="BU14" s="126" t="s">
        <v>1294</v>
      </c>
    </row>
    <row r="15" spans="2:73" s="4" customFormat="1" ht="19.5" customHeight="1">
      <c r="B15" s="226"/>
      <c r="C15" s="82"/>
      <c r="D15" s="82"/>
      <c r="E15" s="82"/>
      <c r="F15" s="82"/>
      <c r="G15" s="180"/>
      <c r="H15" s="180"/>
      <c r="I15" s="80"/>
      <c r="J15" s="225"/>
      <c r="K15" s="225"/>
      <c r="L15" s="225"/>
      <c r="M15" s="225"/>
      <c r="N15" s="225"/>
      <c r="O15" s="168"/>
      <c r="P15" s="81"/>
      <c r="Y15" s="234"/>
      <c r="BK15" s="235"/>
      <c r="BL15" s="236"/>
      <c r="BM15" s="237"/>
      <c r="BN15" s="237"/>
      <c r="BO15" s="238"/>
      <c r="BP15" s="238"/>
      <c r="BQ15" s="238"/>
      <c r="BR15" s="237"/>
      <c r="BS15" s="239"/>
      <c r="BT15" s="240"/>
      <c r="BU15" s="241"/>
    </row>
    <row r="16" spans="2:73" s="4" customFormat="1" ht="19.5" customHeight="1">
      <c r="B16" s="243" t="s">
        <v>2231</v>
      </c>
      <c r="C16" s="243"/>
      <c r="D16" s="82"/>
      <c r="E16" s="82"/>
      <c r="F16" s="74"/>
      <c r="G16" s="227" t="s">
        <v>2232</v>
      </c>
      <c r="H16" s="180"/>
      <c r="I16" s="80"/>
      <c r="J16" s="225"/>
      <c r="K16" s="225"/>
      <c r="L16" s="225"/>
      <c r="M16" s="225"/>
      <c r="N16" s="225"/>
      <c r="O16" s="168"/>
      <c r="P16" s="81"/>
      <c r="Y16" s="234"/>
      <c r="BK16" s="235"/>
      <c r="BL16" s="236"/>
      <c r="BM16" s="237"/>
      <c r="BN16" s="237"/>
      <c r="BO16" s="238"/>
      <c r="BP16" s="238"/>
      <c r="BQ16" s="238"/>
      <c r="BR16" s="237"/>
      <c r="BS16" s="239"/>
      <c r="BT16" s="240"/>
      <c r="BU16" s="241"/>
    </row>
    <row r="17" spans="2:73" s="4" customFormat="1" ht="19.5" customHeight="1">
      <c r="B17" s="244" t="s">
        <v>2245</v>
      </c>
      <c r="C17" s="244"/>
      <c r="D17" s="82"/>
      <c r="E17" s="82"/>
      <c r="F17" s="74"/>
      <c r="G17" s="227" t="s">
        <v>2232</v>
      </c>
      <c r="H17" s="180"/>
      <c r="I17" s="80" t="s">
        <v>13</v>
      </c>
      <c r="J17" s="563" t="s">
        <v>2246</v>
      </c>
      <c r="K17" s="564"/>
      <c r="L17" s="564"/>
      <c r="M17" s="564"/>
      <c r="N17" s="564"/>
      <c r="O17" s="564"/>
      <c r="P17" s="564"/>
      <c r="Q17" s="565"/>
      <c r="R17" s="168"/>
      <c r="S17" s="168"/>
      <c r="Y17" s="234"/>
      <c r="BK17" s="235"/>
      <c r="BL17" s="236"/>
      <c r="BM17" s="237"/>
      <c r="BN17" s="237"/>
      <c r="BO17" s="238"/>
      <c r="BP17" s="238"/>
      <c r="BQ17" s="238"/>
      <c r="BR17" s="237"/>
      <c r="BS17" s="239"/>
      <c r="BT17" s="240"/>
      <c r="BU17" s="241"/>
    </row>
    <row r="18" spans="2:73" s="4" customFormat="1" ht="19.5" customHeight="1">
      <c r="B18" s="245" t="s">
        <v>2235</v>
      </c>
      <c r="C18" s="245"/>
      <c r="D18" s="228"/>
      <c r="E18" s="228"/>
      <c r="F18" s="229"/>
      <c r="G18" s="228" t="s">
        <v>2232</v>
      </c>
      <c r="H18" s="180"/>
      <c r="I18" s="80" t="s">
        <v>13</v>
      </c>
      <c r="J18" s="566" t="s">
        <v>2236</v>
      </c>
      <c r="K18" s="567"/>
      <c r="L18" s="567"/>
      <c r="M18" s="567"/>
      <c r="N18" s="567"/>
      <c r="O18" s="567"/>
      <c r="P18" s="568"/>
      <c r="Q18" s="168"/>
      <c r="R18" s="168"/>
      <c r="S18" s="168"/>
      <c r="Y18" s="234"/>
      <c r="BK18" s="235"/>
      <c r="BL18" s="236"/>
      <c r="BM18" s="237"/>
      <c r="BN18" s="237"/>
      <c r="BO18" s="238"/>
      <c r="BP18" s="238"/>
      <c r="BQ18" s="238"/>
      <c r="BR18" s="237"/>
      <c r="BS18" s="239"/>
      <c r="BT18" s="240"/>
      <c r="BU18" s="241"/>
    </row>
    <row r="19" spans="2:73" s="4" customFormat="1" ht="19.5" customHeight="1">
      <c r="B19" s="244" t="s">
        <v>2233</v>
      </c>
      <c r="C19" s="244"/>
      <c r="D19" s="82"/>
      <c r="E19" s="230" t="s">
        <v>2234</v>
      </c>
      <c r="F19" s="230">
        <f>+F16+F17+F18</f>
        <v>0</v>
      </c>
      <c r="G19" s="230" t="s">
        <v>2232</v>
      </c>
      <c r="H19" s="180"/>
      <c r="I19" s="80"/>
      <c r="J19" s="225"/>
      <c r="K19" s="225"/>
      <c r="L19" s="225"/>
      <c r="M19" s="225"/>
      <c r="N19" s="225"/>
      <c r="O19" s="168"/>
      <c r="P19" s="81"/>
      <c r="Y19" s="234"/>
      <c r="BK19" s="235"/>
      <c r="BL19" s="236"/>
      <c r="BM19" s="237"/>
      <c r="BN19" s="237"/>
      <c r="BO19" s="238"/>
      <c r="BP19" s="238"/>
      <c r="BQ19" s="238"/>
      <c r="BR19" s="237"/>
      <c r="BS19" s="239"/>
      <c r="BT19" s="240"/>
      <c r="BU19" s="241"/>
    </row>
    <row r="20" spans="25:73" s="4" customFormat="1" ht="17.25">
      <c r="Y20" s="234" t="s">
        <v>1752</v>
      </c>
      <c r="Z20" s="4" t="s">
        <v>437</v>
      </c>
      <c r="AA20" s="4" t="s">
        <v>438</v>
      </c>
      <c r="AB20" s="4" t="s">
        <v>439</v>
      </c>
      <c r="AC20" s="4" t="s">
        <v>440</v>
      </c>
      <c r="AD20" s="4" t="s">
        <v>441</v>
      </c>
      <c r="AE20" s="4" t="s">
        <v>442</v>
      </c>
      <c r="AF20" s="4" t="s">
        <v>443</v>
      </c>
      <c r="AG20" s="4" t="s">
        <v>444</v>
      </c>
      <c r="AH20" s="4" t="s">
        <v>445</v>
      </c>
      <c r="AI20" s="4" t="s">
        <v>446</v>
      </c>
      <c r="AJ20" s="4" t="s">
        <v>447</v>
      </c>
      <c r="AK20" s="4" t="s">
        <v>448</v>
      </c>
      <c r="AL20" s="4" t="s">
        <v>455</v>
      </c>
      <c r="AM20" s="4" t="s">
        <v>456</v>
      </c>
      <c r="AN20" s="4" t="s">
        <v>457</v>
      </c>
      <c r="AO20" s="4" t="s">
        <v>458</v>
      </c>
      <c r="AP20" s="4" t="s">
        <v>459</v>
      </c>
      <c r="AQ20" s="242"/>
      <c r="BK20" s="235" t="s">
        <v>1797</v>
      </c>
      <c r="BL20" s="236" t="s">
        <v>450</v>
      </c>
      <c r="BM20" s="237" t="s">
        <v>1779</v>
      </c>
      <c r="BN20" s="237" t="s">
        <v>210</v>
      </c>
      <c r="BO20" s="238" t="s">
        <v>451</v>
      </c>
      <c r="BP20" s="238" t="str">
        <f t="shared" si="0"/>
        <v>さいたま市立上大久保中学校</v>
      </c>
      <c r="BQ20" s="238" t="s">
        <v>452</v>
      </c>
      <c r="BR20" s="237" t="s">
        <v>453</v>
      </c>
      <c r="BS20" s="239" t="s">
        <v>454</v>
      </c>
      <c r="BT20" s="240" t="s">
        <v>1295</v>
      </c>
      <c r="BU20" s="241" t="s">
        <v>1296</v>
      </c>
    </row>
    <row r="21" spans="1:73" s="4" customFormat="1" ht="6.75" customHeight="1" thickBot="1">
      <c r="A21" s="253" t="s">
        <v>91</v>
      </c>
      <c r="B21" s="253"/>
      <c r="C21" s="4">
        <f>IF(C23="","","団体戦")</f>
      </c>
      <c r="Y21" s="128" t="s">
        <v>1753</v>
      </c>
      <c r="Z21" s="4" t="s">
        <v>429</v>
      </c>
      <c r="AA21" s="4" t="s">
        <v>430</v>
      </c>
      <c r="AB21" s="4" t="s">
        <v>431</v>
      </c>
      <c r="AC21" s="4" t="s">
        <v>432</v>
      </c>
      <c r="AD21" s="4" t="s">
        <v>433</v>
      </c>
      <c r="AE21" s="4" t="s">
        <v>434</v>
      </c>
      <c r="AF21" s="4" t="s">
        <v>435</v>
      </c>
      <c r="AG21" s="4" t="s">
        <v>436</v>
      </c>
      <c r="AH21" s="4" t="s">
        <v>460</v>
      </c>
      <c r="AI21" s="4" t="s">
        <v>461</v>
      </c>
      <c r="AJ21" s="4" t="s">
        <v>462</v>
      </c>
      <c r="AK21" s="4" t="s">
        <v>463</v>
      </c>
      <c r="AL21" s="4" t="s">
        <v>464</v>
      </c>
      <c r="AM21" s="4" t="s">
        <v>465</v>
      </c>
      <c r="AN21" s="4" t="s">
        <v>466</v>
      </c>
      <c r="AO21" s="4" t="s">
        <v>467</v>
      </c>
      <c r="AP21" s="4" t="s">
        <v>468</v>
      </c>
      <c r="AQ21" s="4" t="s">
        <v>449</v>
      </c>
      <c r="BK21" s="120" t="s">
        <v>1798</v>
      </c>
      <c r="BL21" s="121" t="s">
        <v>469</v>
      </c>
      <c r="BM21" s="122" t="s">
        <v>1779</v>
      </c>
      <c r="BN21" s="122" t="s">
        <v>210</v>
      </c>
      <c r="BO21" s="123" t="s">
        <v>470</v>
      </c>
      <c r="BP21" s="123" t="str">
        <f t="shared" si="0"/>
        <v>さいたま市立内谷中学校</v>
      </c>
      <c r="BQ21" s="123" t="s">
        <v>471</v>
      </c>
      <c r="BR21" s="122" t="s">
        <v>472</v>
      </c>
      <c r="BS21" s="124" t="s">
        <v>473</v>
      </c>
      <c r="BT21" s="125" t="s">
        <v>1297</v>
      </c>
      <c r="BU21" s="126" t="s">
        <v>1298</v>
      </c>
    </row>
    <row r="22" spans="1:73" s="4" customFormat="1" ht="22.5" customHeight="1" thickTop="1">
      <c r="A22" s="253"/>
      <c r="B22" s="253"/>
      <c r="C22" s="272" t="s">
        <v>113</v>
      </c>
      <c r="D22" s="272"/>
      <c r="E22" s="272"/>
      <c r="F22" s="272" t="s">
        <v>1723</v>
      </c>
      <c r="G22" s="272"/>
      <c r="H22" s="272"/>
      <c r="J22" s="84" t="s">
        <v>82</v>
      </c>
      <c r="L22" s="4" t="s">
        <v>24</v>
      </c>
      <c r="N22" s="169" t="s">
        <v>1699</v>
      </c>
      <c r="O22" s="170"/>
      <c r="P22" s="170"/>
      <c r="Q22" s="170"/>
      <c r="R22" s="170"/>
      <c r="S22" s="171"/>
      <c r="BK22" s="120" t="s">
        <v>1799</v>
      </c>
      <c r="BL22" s="121" t="s">
        <v>474</v>
      </c>
      <c r="BM22" s="122" t="s">
        <v>1779</v>
      </c>
      <c r="BN22" s="122" t="s">
        <v>210</v>
      </c>
      <c r="BO22" s="123" t="s">
        <v>475</v>
      </c>
      <c r="BP22" s="123" t="str">
        <f t="shared" si="0"/>
        <v>さいたま市立尾間木中学校</v>
      </c>
      <c r="BQ22" s="123" t="s">
        <v>476</v>
      </c>
      <c r="BR22" s="122" t="s">
        <v>477</v>
      </c>
      <c r="BS22" s="124" t="s">
        <v>478</v>
      </c>
      <c r="BT22" s="125" t="s">
        <v>1299</v>
      </c>
      <c r="BU22" s="126" t="s">
        <v>1300</v>
      </c>
    </row>
    <row r="23" spans="2:73" s="4" customFormat="1" ht="19.5" customHeight="1">
      <c r="B23" s="84" t="s">
        <v>92</v>
      </c>
      <c r="C23" s="246"/>
      <c r="D23" s="247"/>
      <c r="E23" s="248"/>
      <c r="F23" s="249"/>
      <c r="G23" s="250"/>
      <c r="H23" s="251"/>
      <c r="I23" s="87"/>
      <c r="J23" s="74"/>
      <c r="K23" s="88"/>
      <c r="L23" s="278"/>
      <c r="M23" s="287" t="s">
        <v>25</v>
      </c>
      <c r="N23" s="172" t="s">
        <v>1692</v>
      </c>
      <c r="O23" s="89"/>
      <c r="P23" s="89"/>
      <c r="Q23" s="89"/>
      <c r="R23" s="89"/>
      <c r="S23" s="173"/>
      <c r="Y23" s="4" t="e">
        <f>VLOOKUP($C$3,$Y$2:$BJ$21,2,FALSE)</f>
        <v>#N/A</v>
      </c>
      <c r="BK23" s="120" t="s">
        <v>1800</v>
      </c>
      <c r="BL23" s="121" t="s">
        <v>479</v>
      </c>
      <c r="BM23" s="122" t="s">
        <v>1779</v>
      </c>
      <c r="BN23" s="122" t="s">
        <v>210</v>
      </c>
      <c r="BO23" s="123" t="s">
        <v>480</v>
      </c>
      <c r="BP23" s="123" t="str">
        <f t="shared" si="0"/>
        <v>さいたま市立浦和中学校</v>
      </c>
      <c r="BQ23" s="123" t="s">
        <v>481</v>
      </c>
      <c r="BR23" s="122" t="s">
        <v>1801</v>
      </c>
      <c r="BS23" s="124" t="s">
        <v>482</v>
      </c>
      <c r="BT23" s="125" t="s">
        <v>1301</v>
      </c>
      <c r="BU23" s="126" t="s">
        <v>1302</v>
      </c>
    </row>
    <row r="24" spans="2:73" s="4" customFormat="1" ht="19.5" customHeight="1">
      <c r="B24" s="84" t="s">
        <v>93</v>
      </c>
      <c r="C24" s="246"/>
      <c r="D24" s="247"/>
      <c r="E24" s="248"/>
      <c r="F24" s="249"/>
      <c r="G24" s="250"/>
      <c r="H24" s="251"/>
      <c r="I24" s="87"/>
      <c r="J24" s="74"/>
      <c r="K24" s="88"/>
      <c r="L24" s="286"/>
      <c r="M24" s="287"/>
      <c r="N24" s="172" t="s">
        <v>29</v>
      </c>
      <c r="O24" s="89"/>
      <c r="P24" s="89"/>
      <c r="Q24" s="89"/>
      <c r="R24" s="89"/>
      <c r="S24" s="173"/>
      <c r="Y24" s="4" t="e">
        <f>VLOOKUP($C$3,$Y$2:$BJ$21,3,FALSE)</f>
        <v>#N/A</v>
      </c>
      <c r="BK24" s="120" t="s">
        <v>1802</v>
      </c>
      <c r="BL24" s="121" t="s">
        <v>483</v>
      </c>
      <c r="BM24" s="122" t="s">
        <v>1779</v>
      </c>
      <c r="BN24" s="122" t="s">
        <v>210</v>
      </c>
      <c r="BO24" s="123" t="s">
        <v>484</v>
      </c>
      <c r="BP24" s="123" t="str">
        <f t="shared" si="0"/>
        <v>さいたま市立与野西中学校</v>
      </c>
      <c r="BQ24" s="123" t="s">
        <v>485</v>
      </c>
      <c r="BR24" s="122" t="s">
        <v>486</v>
      </c>
      <c r="BS24" s="124" t="s">
        <v>487</v>
      </c>
      <c r="BT24" s="125" t="s">
        <v>1303</v>
      </c>
      <c r="BU24" s="126" t="s">
        <v>1304</v>
      </c>
    </row>
    <row r="25" spans="2:73" s="4" customFormat="1" ht="19.5" customHeight="1">
      <c r="B25" s="84" t="s">
        <v>94</v>
      </c>
      <c r="C25" s="246"/>
      <c r="D25" s="247"/>
      <c r="E25" s="248"/>
      <c r="F25" s="249"/>
      <c r="G25" s="250"/>
      <c r="H25" s="251"/>
      <c r="I25" s="87"/>
      <c r="J25" s="74"/>
      <c r="K25" s="88"/>
      <c r="L25" s="286"/>
      <c r="M25" s="287"/>
      <c r="N25" s="172" t="s">
        <v>1693</v>
      </c>
      <c r="O25" s="89"/>
      <c r="P25" s="89"/>
      <c r="Q25" s="89"/>
      <c r="R25" s="89"/>
      <c r="S25" s="173"/>
      <c r="Y25" s="4" t="e">
        <f>VLOOKUP($C$3,$Y$2:$BJ$21,4,FALSE)</f>
        <v>#N/A</v>
      </c>
      <c r="BK25" s="120" t="s">
        <v>1803</v>
      </c>
      <c r="BL25" s="121" t="s">
        <v>488</v>
      </c>
      <c r="BM25" s="122" t="s">
        <v>1779</v>
      </c>
      <c r="BN25" s="122" t="s">
        <v>210</v>
      </c>
      <c r="BO25" s="123" t="s">
        <v>489</v>
      </c>
      <c r="BP25" s="123" t="str">
        <f t="shared" si="0"/>
        <v>さいたま市立三橋中学校</v>
      </c>
      <c r="BQ25" s="123" t="s">
        <v>490</v>
      </c>
      <c r="BR25" s="122" t="s">
        <v>491</v>
      </c>
      <c r="BS25" s="124" t="s">
        <v>492</v>
      </c>
      <c r="BT25" s="125" t="s">
        <v>1305</v>
      </c>
      <c r="BU25" s="126" t="s">
        <v>1306</v>
      </c>
    </row>
    <row r="26" spans="2:73" s="4" customFormat="1" ht="19.5" customHeight="1">
      <c r="B26" s="84" t="s">
        <v>95</v>
      </c>
      <c r="C26" s="246"/>
      <c r="D26" s="247"/>
      <c r="E26" s="248"/>
      <c r="F26" s="249"/>
      <c r="G26" s="250"/>
      <c r="H26" s="251"/>
      <c r="I26" s="87"/>
      <c r="J26" s="74"/>
      <c r="K26" s="88"/>
      <c r="L26" s="286"/>
      <c r="M26" s="287"/>
      <c r="N26" s="172" t="s">
        <v>1694</v>
      </c>
      <c r="O26" s="89"/>
      <c r="P26" s="89"/>
      <c r="Q26" s="89"/>
      <c r="R26" s="89"/>
      <c r="S26" s="173"/>
      <c r="Y26" s="4" t="e">
        <f>VLOOKUP($C$3,$Y$2:$BJ$21,5,FALSE)</f>
        <v>#N/A</v>
      </c>
      <c r="BK26" s="120" t="s">
        <v>1804</v>
      </c>
      <c r="BL26" s="121" t="s">
        <v>493</v>
      </c>
      <c r="BM26" s="122" t="s">
        <v>1779</v>
      </c>
      <c r="BN26" s="122" t="s">
        <v>210</v>
      </c>
      <c r="BO26" s="123" t="s">
        <v>494</v>
      </c>
      <c r="BP26" s="123" t="str">
        <f t="shared" si="0"/>
        <v>さいたま市立日進中学校</v>
      </c>
      <c r="BQ26" s="123" t="s">
        <v>495</v>
      </c>
      <c r="BR26" s="122" t="s">
        <v>496</v>
      </c>
      <c r="BS26" s="124" t="s">
        <v>497</v>
      </c>
      <c r="BT26" s="125" t="s">
        <v>1307</v>
      </c>
      <c r="BU26" s="126" t="s">
        <v>1308</v>
      </c>
    </row>
    <row r="27" spans="2:73" s="4" customFormat="1" ht="19.5" customHeight="1">
      <c r="B27" s="84" t="s">
        <v>96</v>
      </c>
      <c r="C27" s="246"/>
      <c r="D27" s="247"/>
      <c r="E27" s="248"/>
      <c r="F27" s="249"/>
      <c r="G27" s="250"/>
      <c r="H27" s="251"/>
      <c r="I27" s="87"/>
      <c r="J27" s="74"/>
      <c r="K27" s="88"/>
      <c r="L27" s="286"/>
      <c r="M27" s="287"/>
      <c r="N27" s="172" t="s">
        <v>1695</v>
      </c>
      <c r="O27" s="89"/>
      <c r="P27" s="89"/>
      <c r="Q27" s="89"/>
      <c r="R27" s="89"/>
      <c r="S27" s="173"/>
      <c r="Y27" s="4" t="e">
        <f>VLOOKUP($C$3,$Y$2:$BJ$21,6,FALSE)</f>
        <v>#N/A</v>
      </c>
      <c r="BK27" s="120" t="s">
        <v>1805</v>
      </c>
      <c r="BL27" s="121" t="s">
        <v>493</v>
      </c>
      <c r="BM27" s="122" t="s">
        <v>1779</v>
      </c>
      <c r="BN27" s="122" t="s">
        <v>210</v>
      </c>
      <c r="BO27" s="123" t="s">
        <v>498</v>
      </c>
      <c r="BP27" s="123" t="str">
        <f t="shared" si="0"/>
        <v>さいたま市立大砂土中学校</v>
      </c>
      <c r="BQ27" s="123" t="s">
        <v>499</v>
      </c>
      <c r="BR27" s="122" t="s">
        <v>1806</v>
      </c>
      <c r="BS27" s="124" t="s">
        <v>500</v>
      </c>
      <c r="BT27" s="125" t="s">
        <v>1309</v>
      </c>
      <c r="BU27" s="126" t="s">
        <v>1310</v>
      </c>
    </row>
    <row r="28" spans="2:73" s="4" customFormat="1" ht="19.5" customHeight="1">
      <c r="B28" s="84" t="s">
        <v>97</v>
      </c>
      <c r="C28" s="246"/>
      <c r="D28" s="247"/>
      <c r="E28" s="248"/>
      <c r="F28" s="249"/>
      <c r="G28" s="250"/>
      <c r="H28" s="251"/>
      <c r="I28" s="87"/>
      <c r="J28" s="74"/>
      <c r="K28" s="88"/>
      <c r="L28" s="286"/>
      <c r="M28" s="287"/>
      <c r="N28" s="172" t="s">
        <v>30</v>
      </c>
      <c r="O28" s="89"/>
      <c r="P28" s="89"/>
      <c r="Q28" s="89"/>
      <c r="R28" s="89"/>
      <c r="S28" s="173"/>
      <c r="Y28" s="4" t="e">
        <f>VLOOKUP($C$3,$Y$2:$BJ$21,7,FALSE)</f>
        <v>#N/A</v>
      </c>
      <c r="BK28" s="120" t="s">
        <v>1807</v>
      </c>
      <c r="BL28" s="121" t="s">
        <v>501</v>
      </c>
      <c r="BM28" s="122" t="s">
        <v>1779</v>
      </c>
      <c r="BN28" s="122" t="s">
        <v>210</v>
      </c>
      <c r="BO28" s="123" t="s">
        <v>502</v>
      </c>
      <c r="BP28" s="123" t="str">
        <f t="shared" si="0"/>
        <v>さいたま市立指扇中学校</v>
      </c>
      <c r="BQ28" s="123" t="s">
        <v>503</v>
      </c>
      <c r="BR28" s="122" t="s">
        <v>504</v>
      </c>
      <c r="BS28" s="124" t="s">
        <v>505</v>
      </c>
      <c r="BT28" s="125" t="s">
        <v>1311</v>
      </c>
      <c r="BU28" s="126" t="s">
        <v>1312</v>
      </c>
    </row>
    <row r="29" spans="2:73" s="4" customFormat="1" ht="19.5" customHeight="1">
      <c r="B29" s="84" t="s">
        <v>80</v>
      </c>
      <c r="C29" s="246"/>
      <c r="D29" s="247"/>
      <c r="E29" s="248"/>
      <c r="F29" s="249"/>
      <c r="G29" s="250"/>
      <c r="H29" s="251"/>
      <c r="I29" s="87"/>
      <c r="J29" s="74"/>
      <c r="K29" s="88"/>
      <c r="L29" s="286"/>
      <c r="M29" s="287"/>
      <c r="N29" s="172" t="s">
        <v>1696</v>
      </c>
      <c r="O29" s="89"/>
      <c r="P29" s="89"/>
      <c r="Q29" s="89"/>
      <c r="R29" s="89"/>
      <c r="S29" s="173"/>
      <c r="Y29" s="4" t="e">
        <f>VLOOKUP($C$3,$Y$2:$BJ$21,8,FALSE)</f>
        <v>#N/A</v>
      </c>
      <c r="BK29" s="120" t="s">
        <v>1808</v>
      </c>
      <c r="BL29" s="121" t="s">
        <v>506</v>
      </c>
      <c r="BM29" s="122" t="s">
        <v>1779</v>
      </c>
      <c r="BN29" s="122" t="s">
        <v>210</v>
      </c>
      <c r="BO29" s="123" t="s">
        <v>507</v>
      </c>
      <c r="BP29" s="123" t="str">
        <f t="shared" si="0"/>
        <v>さいたま市立片柳中学校</v>
      </c>
      <c r="BQ29" s="123" t="s">
        <v>508</v>
      </c>
      <c r="BR29" s="122" t="s">
        <v>509</v>
      </c>
      <c r="BS29" s="124" t="s">
        <v>510</v>
      </c>
      <c r="BT29" s="125" t="s">
        <v>1313</v>
      </c>
      <c r="BU29" s="126" t="s">
        <v>1314</v>
      </c>
    </row>
    <row r="30" spans="2:73" s="4" customFormat="1" ht="19.5" customHeight="1">
      <c r="B30" s="84" t="s">
        <v>81</v>
      </c>
      <c r="C30" s="246"/>
      <c r="D30" s="247"/>
      <c r="E30" s="248"/>
      <c r="F30" s="249"/>
      <c r="G30" s="250"/>
      <c r="H30" s="251"/>
      <c r="I30" s="87"/>
      <c r="J30" s="74"/>
      <c r="K30" s="88"/>
      <c r="L30" s="279"/>
      <c r="M30" s="287"/>
      <c r="N30" s="174" t="s">
        <v>1697</v>
      </c>
      <c r="O30" s="175"/>
      <c r="P30" s="175"/>
      <c r="Q30" s="175"/>
      <c r="R30" s="175"/>
      <c r="S30" s="176"/>
      <c r="Y30" s="4" t="e">
        <f>VLOOKUP($C$3,$Y$2:$BJ$21,9,FALSE)</f>
        <v>#N/A</v>
      </c>
      <c r="BK30" s="120" t="s">
        <v>1809</v>
      </c>
      <c r="BL30" s="121" t="s">
        <v>511</v>
      </c>
      <c r="BM30" s="122" t="s">
        <v>1779</v>
      </c>
      <c r="BN30" s="122" t="s">
        <v>210</v>
      </c>
      <c r="BO30" s="123" t="s">
        <v>512</v>
      </c>
      <c r="BP30" s="123" t="str">
        <f t="shared" si="0"/>
        <v>さいたま市立春里中学校</v>
      </c>
      <c r="BQ30" s="123" t="s">
        <v>513</v>
      </c>
      <c r="BR30" s="122" t="s">
        <v>514</v>
      </c>
      <c r="BS30" s="124" t="s">
        <v>515</v>
      </c>
      <c r="BT30" s="125" t="s">
        <v>1315</v>
      </c>
      <c r="BU30" s="126" t="s">
        <v>1316</v>
      </c>
    </row>
    <row r="31" spans="3:73" s="4" customFormat="1" ht="18" thickBot="1">
      <c r="C31" s="4" t="s">
        <v>71</v>
      </c>
      <c r="N31" s="172" t="s">
        <v>1698</v>
      </c>
      <c r="O31" s="89"/>
      <c r="P31" s="89"/>
      <c r="Q31" s="89"/>
      <c r="R31" s="89"/>
      <c r="S31" s="173"/>
      <c r="Y31" s="4" t="e">
        <f>VLOOKUP($C$3,$Y$2:$BJ$21,10,FALSE)</f>
        <v>#N/A</v>
      </c>
      <c r="BK31" s="120" t="s">
        <v>1810</v>
      </c>
      <c r="BL31" s="121" t="s">
        <v>516</v>
      </c>
      <c r="BM31" s="122" t="s">
        <v>1779</v>
      </c>
      <c r="BN31" s="122" t="s">
        <v>210</v>
      </c>
      <c r="BO31" s="123" t="s">
        <v>517</v>
      </c>
      <c r="BP31" s="123" t="str">
        <f t="shared" si="0"/>
        <v>さいたま市立第二東中学校</v>
      </c>
      <c r="BQ31" s="123" t="s">
        <v>518</v>
      </c>
      <c r="BR31" s="122" t="s">
        <v>519</v>
      </c>
      <c r="BS31" s="124" t="s">
        <v>520</v>
      </c>
      <c r="BT31" s="125" t="s">
        <v>1317</v>
      </c>
      <c r="BU31" s="126" t="s">
        <v>1318</v>
      </c>
    </row>
    <row r="32" spans="1:73" s="4" customFormat="1" ht="6.75" customHeight="1" thickTop="1">
      <c r="A32" s="273" t="s">
        <v>114</v>
      </c>
      <c r="B32" s="273"/>
      <c r="C32" s="4">
        <f>IF(C34="",IF(C55="","","個人戦"),"個人戦")</f>
      </c>
      <c r="J32" s="84"/>
      <c r="N32" s="170"/>
      <c r="O32" s="170"/>
      <c r="P32" s="170"/>
      <c r="Q32" s="170"/>
      <c r="R32" s="170"/>
      <c r="S32" s="170"/>
      <c r="Y32" s="4" t="e">
        <f>VLOOKUP($C$3,$Y$2:$BJ$21,11,FALSE)</f>
        <v>#N/A</v>
      </c>
      <c r="BK32" s="120" t="s">
        <v>1811</v>
      </c>
      <c r="BL32" s="121" t="s">
        <v>521</v>
      </c>
      <c r="BM32" s="122" t="s">
        <v>1779</v>
      </c>
      <c r="BN32" s="122" t="s">
        <v>210</v>
      </c>
      <c r="BO32" s="123" t="s">
        <v>522</v>
      </c>
      <c r="BP32" s="123" t="str">
        <f t="shared" si="0"/>
        <v>さいたま市立土屋中学校</v>
      </c>
      <c r="BQ32" s="123" t="s">
        <v>523</v>
      </c>
      <c r="BR32" s="122" t="s">
        <v>524</v>
      </c>
      <c r="BS32" s="124" t="s">
        <v>525</v>
      </c>
      <c r="BT32" s="125" t="s">
        <v>1319</v>
      </c>
      <c r="BU32" s="126" t="s">
        <v>1320</v>
      </c>
    </row>
    <row r="33" spans="1:73" s="4" customFormat="1" ht="22.5" customHeight="1">
      <c r="A33" s="273"/>
      <c r="B33" s="273"/>
      <c r="C33" s="272" t="s">
        <v>113</v>
      </c>
      <c r="D33" s="272"/>
      <c r="E33" s="272"/>
      <c r="F33" s="272" t="s">
        <v>1723</v>
      </c>
      <c r="G33" s="272"/>
      <c r="H33" s="272"/>
      <c r="J33" s="84" t="s">
        <v>82</v>
      </c>
      <c r="L33" s="4" t="s">
        <v>24</v>
      </c>
      <c r="N33" s="84" t="s">
        <v>84</v>
      </c>
      <c r="O33" s="84" t="s">
        <v>11</v>
      </c>
      <c r="P33" s="84" t="s">
        <v>66</v>
      </c>
      <c r="Y33" s="4" t="e">
        <f>VLOOKUP($C$3,$Y$2:$BJ$21,12,FALSE)</f>
        <v>#N/A</v>
      </c>
      <c r="BK33" s="120" t="s">
        <v>1812</v>
      </c>
      <c r="BL33" s="121" t="s">
        <v>526</v>
      </c>
      <c r="BM33" s="122" t="s">
        <v>1779</v>
      </c>
      <c r="BN33" s="122" t="s">
        <v>210</v>
      </c>
      <c r="BO33" s="123" t="s">
        <v>527</v>
      </c>
      <c r="BP33" s="123" t="str">
        <f t="shared" si="0"/>
        <v>さいたま市立大宮八幡中学校</v>
      </c>
      <c r="BQ33" s="123" t="s">
        <v>528</v>
      </c>
      <c r="BR33" s="122" t="s">
        <v>529</v>
      </c>
      <c r="BS33" s="124" t="s">
        <v>530</v>
      </c>
      <c r="BT33" s="125" t="s">
        <v>1321</v>
      </c>
      <c r="BU33" s="126" t="s">
        <v>1322</v>
      </c>
    </row>
    <row r="34" spans="2:73" s="4" customFormat="1" ht="19.5" customHeight="1">
      <c r="B34" s="84" t="s">
        <v>92</v>
      </c>
      <c r="C34" s="246"/>
      <c r="D34" s="247"/>
      <c r="E34" s="248"/>
      <c r="F34" s="249"/>
      <c r="G34" s="250"/>
      <c r="H34" s="251"/>
      <c r="I34" s="87"/>
      <c r="J34" s="74"/>
      <c r="K34" s="87"/>
      <c r="L34" s="74"/>
      <c r="M34" s="77" t="s">
        <v>25</v>
      </c>
      <c r="N34" s="75"/>
      <c r="O34" s="75"/>
      <c r="P34" s="75"/>
      <c r="Y34" s="4" t="e">
        <f>VLOOKUP($C$3,$Y$2:$BJ$21,13,FALSE)</f>
        <v>#N/A</v>
      </c>
      <c r="BK34" s="120" t="s">
        <v>1813</v>
      </c>
      <c r="BL34" s="121" t="s">
        <v>531</v>
      </c>
      <c r="BM34" s="122" t="s">
        <v>1779</v>
      </c>
      <c r="BN34" s="122" t="s">
        <v>210</v>
      </c>
      <c r="BO34" s="123" t="s">
        <v>532</v>
      </c>
      <c r="BP34" s="123" t="str">
        <f t="shared" si="0"/>
        <v>さいたま市立春野中学校</v>
      </c>
      <c r="BQ34" s="123" t="s">
        <v>533</v>
      </c>
      <c r="BR34" s="122" t="s">
        <v>534</v>
      </c>
      <c r="BS34" s="124" t="s">
        <v>535</v>
      </c>
      <c r="BT34" s="125" t="s">
        <v>1323</v>
      </c>
      <c r="BU34" s="126" t="s">
        <v>1324</v>
      </c>
    </row>
    <row r="35" spans="2:73" s="4" customFormat="1" ht="19.5" customHeight="1">
      <c r="B35" s="84" t="s">
        <v>93</v>
      </c>
      <c r="C35" s="246"/>
      <c r="D35" s="247"/>
      <c r="E35" s="248"/>
      <c r="F35" s="249"/>
      <c r="G35" s="250"/>
      <c r="H35" s="251"/>
      <c r="I35" s="87"/>
      <c r="J35" s="74"/>
      <c r="K35" s="87"/>
      <c r="L35" s="74"/>
      <c r="M35" s="77" t="s">
        <v>25</v>
      </c>
      <c r="N35" s="75"/>
      <c r="O35" s="75"/>
      <c r="P35" s="75"/>
      <c r="Y35" s="4" t="e">
        <f>VLOOKUP($C$3,$Y$2:$BJ$21,14,FALSE)</f>
        <v>#N/A</v>
      </c>
      <c r="BK35" s="120" t="s">
        <v>1814</v>
      </c>
      <c r="BL35" s="121" t="s">
        <v>536</v>
      </c>
      <c r="BM35" s="122" t="s">
        <v>1779</v>
      </c>
      <c r="BN35" s="122" t="s">
        <v>210</v>
      </c>
      <c r="BO35" s="123" t="s">
        <v>537</v>
      </c>
      <c r="BP35" s="123" t="str">
        <f t="shared" si="0"/>
        <v>さいたま市立川通中学校</v>
      </c>
      <c r="BQ35" s="123" t="s">
        <v>538</v>
      </c>
      <c r="BR35" s="122" t="s">
        <v>1815</v>
      </c>
      <c r="BS35" s="124" t="s">
        <v>539</v>
      </c>
      <c r="BT35" s="125" t="s">
        <v>1325</v>
      </c>
      <c r="BU35" s="126" t="s">
        <v>1326</v>
      </c>
    </row>
    <row r="36" spans="2:73" s="4" customFormat="1" ht="19.5" customHeight="1">
      <c r="B36" s="84" t="s">
        <v>94</v>
      </c>
      <c r="C36" s="246"/>
      <c r="D36" s="247"/>
      <c r="E36" s="248"/>
      <c r="F36" s="249"/>
      <c r="G36" s="250"/>
      <c r="H36" s="251"/>
      <c r="I36" s="87"/>
      <c r="J36" s="74"/>
      <c r="K36" s="87"/>
      <c r="L36" s="74"/>
      <c r="M36" s="77" t="s">
        <v>25</v>
      </c>
      <c r="N36" s="75"/>
      <c r="O36" s="75"/>
      <c r="P36" s="75"/>
      <c r="Y36" s="4" t="e">
        <f>VLOOKUP($C$3,$Y$2:$BJ$21,15,FALSE)</f>
        <v>#N/A</v>
      </c>
      <c r="BK36" s="120"/>
      <c r="BL36" s="129" t="s">
        <v>1816</v>
      </c>
      <c r="BM36" s="122" t="s">
        <v>1779</v>
      </c>
      <c r="BN36" s="122" t="s">
        <v>540</v>
      </c>
      <c r="BO36" s="123" t="s">
        <v>541</v>
      </c>
      <c r="BP36" s="123" t="str">
        <f>+BO36&amp;"中学校"</f>
        <v>埼玉大学教育学部附属中学校</v>
      </c>
      <c r="BQ36" s="123" t="s">
        <v>1817</v>
      </c>
      <c r="BR36" s="122" t="s">
        <v>1818</v>
      </c>
      <c r="BS36" s="124" t="s">
        <v>542</v>
      </c>
      <c r="BT36" s="125" t="s">
        <v>1327</v>
      </c>
      <c r="BU36" s="130" t="s">
        <v>1328</v>
      </c>
    </row>
    <row r="37" spans="2:73" s="4" customFormat="1" ht="19.5" customHeight="1">
      <c r="B37" s="84" t="s">
        <v>95</v>
      </c>
      <c r="C37" s="246"/>
      <c r="D37" s="247"/>
      <c r="E37" s="248"/>
      <c r="F37" s="249"/>
      <c r="G37" s="250"/>
      <c r="H37" s="251"/>
      <c r="I37" s="87"/>
      <c r="J37" s="74"/>
      <c r="K37" s="87"/>
      <c r="L37" s="74"/>
      <c r="M37" s="77" t="s">
        <v>25</v>
      </c>
      <c r="N37" s="75"/>
      <c r="O37" s="75"/>
      <c r="P37" s="75"/>
      <c r="Q37" s="93" t="s">
        <v>48</v>
      </c>
      <c r="R37" s="252" t="s">
        <v>1703</v>
      </c>
      <c r="Y37" s="4" t="e">
        <f>VLOOKUP($C$3,$Y$2:$BJ$21,16,FALSE)</f>
        <v>#N/A</v>
      </c>
      <c r="BK37" s="120"/>
      <c r="BL37" s="129" t="s">
        <v>1819</v>
      </c>
      <c r="BM37" s="122" t="s">
        <v>1779</v>
      </c>
      <c r="BN37" s="122" t="s">
        <v>1820</v>
      </c>
      <c r="BO37" s="123" t="s">
        <v>543</v>
      </c>
      <c r="BP37" s="123" t="str">
        <f>+BO37&amp;"中学校"</f>
        <v>浦和実業学園中学校</v>
      </c>
      <c r="BQ37" s="123" t="s">
        <v>544</v>
      </c>
      <c r="BR37" s="122" t="s">
        <v>1821</v>
      </c>
      <c r="BS37" s="124" t="s">
        <v>545</v>
      </c>
      <c r="BT37" s="125" t="s">
        <v>1329</v>
      </c>
      <c r="BU37" s="126" t="s">
        <v>1330</v>
      </c>
    </row>
    <row r="38" spans="2:73" s="4" customFormat="1" ht="19.5" customHeight="1">
      <c r="B38" s="84" t="s">
        <v>96</v>
      </c>
      <c r="C38" s="246"/>
      <c r="D38" s="247"/>
      <c r="E38" s="248"/>
      <c r="F38" s="249"/>
      <c r="G38" s="250"/>
      <c r="H38" s="251"/>
      <c r="I38" s="87"/>
      <c r="J38" s="74"/>
      <c r="K38" s="87"/>
      <c r="L38" s="74"/>
      <c r="M38" s="77" t="s">
        <v>25</v>
      </c>
      <c r="N38" s="75"/>
      <c r="O38" s="75"/>
      <c r="P38" s="75"/>
      <c r="Q38" s="93" t="s">
        <v>49</v>
      </c>
      <c r="R38" s="252"/>
      <c r="Y38" s="4" t="e">
        <f>VLOOKUP($C$3,$Y$2:$BJ$21,17,FALSE)</f>
        <v>#N/A</v>
      </c>
      <c r="BK38" s="120"/>
      <c r="BL38" s="129" t="s">
        <v>1822</v>
      </c>
      <c r="BM38" s="122" t="s">
        <v>1779</v>
      </c>
      <c r="BN38" s="122" t="s">
        <v>1820</v>
      </c>
      <c r="BO38" s="123" t="s">
        <v>546</v>
      </c>
      <c r="BP38" s="123" t="str">
        <f>+BO38&amp;"中学校"</f>
        <v>開智中学校</v>
      </c>
      <c r="BQ38" s="123" t="s">
        <v>1823</v>
      </c>
      <c r="BR38" s="122" t="s">
        <v>547</v>
      </c>
      <c r="BS38" s="124" t="s">
        <v>548</v>
      </c>
      <c r="BT38" s="125" t="s">
        <v>1331</v>
      </c>
      <c r="BU38" s="126" t="s">
        <v>1332</v>
      </c>
    </row>
    <row r="39" spans="2:73" s="4" customFormat="1" ht="19.5" customHeight="1">
      <c r="B39" s="84" t="s">
        <v>97</v>
      </c>
      <c r="C39" s="246"/>
      <c r="D39" s="247"/>
      <c r="E39" s="248"/>
      <c r="F39" s="249"/>
      <c r="G39" s="250"/>
      <c r="H39" s="251"/>
      <c r="I39" s="87"/>
      <c r="J39" s="74"/>
      <c r="K39" s="87"/>
      <c r="L39" s="74"/>
      <c r="M39" s="77" t="s">
        <v>25</v>
      </c>
      <c r="N39" s="75"/>
      <c r="O39" s="75"/>
      <c r="P39" s="75"/>
      <c r="Y39" s="4" t="e">
        <f>VLOOKUP($C$3,$Y$2:$BJ$21,18,FALSE)</f>
        <v>#N/A</v>
      </c>
      <c r="BK39" s="120"/>
      <c r="BL39" s="129" t="s">
        <v>1824</v>
      </c>
      <c r="BM39" s="122" t="s">
        <v>1779</v>
      </c>
      <c r="BN39" s="122" t="s">
        <v>1820</v>
      </c>
      <c r="BO39" s="123" t="s">
        <v>549</v>
      </c>
      <c r="BP39" s="123" t="str">
        <f>+BO39&amp;"中学校"</f>
        <v>埼玉栄中学校</v>
      </c>
      <c r="BQ39" s="123" t="s">
        <v>549</v>
      </c>
      <c r="BR39" s="122" t="s">
        <v>550</v>
      </c>
      <c r="BS39" s="124" t="s">
        <v>551</v>
      </c>
      <c r="BT39" s="125" t="s">
        <v>1333</v>
      </c>
      <c r="BU39" s="126" t="s">
        <v>1334</v>
      </c>
    </row>
    <row r="40" spans="2:73" s="4" customFormat="1" ht="19.5" customHeight="1" thickBot="1">
      <c r="B40" s="84" t="s">
        <v>80</v>
      </c>
      <c r="C40" s="246"/>
      <c r="D40" s="247"/>
      <c r="E40" s="248"/>
      <c r="F40" s="249"/>
      <c r="G40" s="250"/>
      <c r="H40" s="251"/>
      <c r="I40" s="87"/>
      <c r="J40" s="74"/>
      <c r="K40" s="87"/>
      <c r="L40" s="74"/>
      <c r="M40" s="77" t="s">
        <v>25</v>
      </c>
      <c r="N40" s="75"/>
      <c r="O40" s="75"/>
      <c r="P40" s="75"/>
      <c r="Y40" s="4" t="e">
        <f>VLOOKUP($C$3,$Y$2:$BJ$21,19,FALSE)</f>
        <v>#N/A</v>
      </c>
      <c r="BK40" s="157"/>
      <c r="BL40" s="158" t="s">
        <v>1825</v>
      </c>
      <c r="BM40" s="159" t="s">
        <v>1779</v>
      </c>
      <c r="BN40" s="159" t="s">
        <v>1820</v>
      </c>
      <c r="BO40" s="160" t="s">
        <v>552</v>
      </c>
      <c r="BP40" s="160" t="str">
        <f>+BO40&amp;"中学校"</f>
        <v>淑徳与野中学校</v>
      </c>
      <c r="BQ40" s="160" t="s">
        <v>552</v>
      </c>
      <c r="BR40" s="159" t="s">
        <v>1826</v>
      </c>
      <c r="BS40" s="161" t="s">
        <v>553</v>
      </c>
      <c r="BT40" s="136" t="s">
        <v>1335</v>
      </c>
      <c r="BU40" s="137" t="s">
        <v>1336</v>
      </c>
    </row>
    <row r="41" spans="2:73" s="4" customFormat="1" ht="19.5" customHeight="1">
      <c r="B41" s="84" t="s">
        <v>81</v>
      </c>
      <c r="C41" s="246"/>
      <c r="D41" s="247"/>
      <c r="E41" s="248"/>
      <c r="F41" s="249"/>
      <c r="G41" s="250"/>
      <c r="H41" s="251"/>
      <c r="I41" s="87"/>
      <c r="J41" s="74"/>
      <c r="K41" s="87"/>
      <c r="L41" s="74"/>
      <c r="M41" s="77" t="s">
        <v>25</v>
      </c>
      <c r="N41" s="75"/>
      <c r="O41" s="75"/>
      <c r="P41" s="75"/>
      <c r="Y41" s="4" t="e">
        <f>VLOOKUP($C$3,$Y$2:$BJ$21,20,FALSE)</f>
        <v>#N/A</v>
      </c>
      <c r="BK41" s="112" t="s">
        <v>1827</v>
      </c>
      <c r="BL41" s="113" t="s">
        <v>554</v>
      </c>
      <c r="BM41" s="114" t="s">
        <v>214</v>
      </c>
      <c r="BN41" s="114" t="s">
        <v>555</v>
      </c>
      <c r="BO41" s="115" t="s">
        <v>1828</v>
      </c>
      <c r="BP41" s="115" t="str">
        <f t="shared" si="0"/>
        <v>川口市立北中学校</v>
      </c>
      <c r="BQ41" s="115" t="s">
        <v>556</v>
      </c>
      <c r="BR41" s="114" t="s">
        <v>557</v>
      </c>
      <c r="BS41" s="116" t="s">
        <v>558</v>
      </c>
      <c r="BT41" s="117" t="s">
        <v>1337</v>
      </c>
      <c r="BU41" s="118" t="s">
        <v>1338</v>
      </c>
    </row>
    <row r="42" spans="25:73" s="4" customFormat="1" ht="18" thickBot="1">
      <c r="Y42" s="4" t="e">
        <f>VLOOKUP($C$3,$Y$2:$BJ$21,21,FALSE)</f>
        <v>#N/A</v>
      </c>
      <c r="BK42" s="120" t="s">
        <v>1829</v>
      </c>
      <c r="BL42" s="121" t="s">
        <v>1830</v>
      </c>
      <c r="BM42" s="122" t="s">
        <v>214</v>
      </c>
      <c r="BN42" s="122" t="s">
        <v>555</v>
      </c>
      <c r="BO42" s="123" t="s">
        <v>559</v>
      </c>
      <c r="BP42" s="123" t="str">
        <f t="shared" si="0"/>
        <v>川口市立芝中学校</v>
      </c>
      <c r="BQ42" s="123" t="s">
        <v>560</v>
      </c>
      <c r="BR42" s="122" t="s">
        <v>561</v>
      </c>
      <c r="BS42" s="124" t="s">
        <v>562</v>
      </c>
      <c r="BT42" s="125" t="s">
        <v>1339</v>
      </c>
      <c r="BU42" s="126" t="s">
        <v>1340</v>
      </c>
    </row>
    <row r="43" spans="2:73" s="4" customFormat="1" ht="18" thickTop="1">
      <c r="B43" s="169" t="s">
        <v>1699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1"/>
      <c r="M43" s="85" t="s">
        <v>41</v>
      </c>
      <c r="N43" s="85"/>
      <c r="O43" s="85"/>
      <c r="P43" s="85"/>
      <c r="Q43" s="85"/>
      <c r="R43" s="86"/>
      <c r="Y43" s="4" t="e">
        <f>VLOOKUP($C$3,$Y$2:$BJ$21,22,FALSE)</f>
        <v>#N/A</v>
      </c>
      <c r="BK43" s="120" t="s">
        <v>1831</v>
      </c>
      <c r="BL43" s="121" t="s">
        <v>563</v>
      </c>
      <c r="BM43" s="122" t="s">
        <v>214</v>
      </c>
      <c r="BN43" s="122" t="s">
        <v>555</v>
      </c>
      <c r="BO43" s="123" t="s">
        <v>564</v>
      </c>
      <c r="BP43" s="123" t="str">
        <f t="shared" si="0"/>
        <v>川口市立芝東中学校</v>
      </c>
      <c r="BQ43" s="123" t="s">
        <v>565</v>
      </c>
      <c r="BR43" s="122" t="s">
        <v>566</v>
      </c>
      <c r="BS43" s="124" t="s">
        <v>567</v>
      </c>
      <c r="BT43" s="125" t="s">
        <v>1341</v>
      </c>
      <c r="BU43" s="126" t="s">
        <v>1342</v>
      </c>
    </row>
    <row r="44" spans="2:73" s="4" customFormat="1" ht="17.25">
      <c r="B44" s="172" t="s">
        <v>1692</v>
      </c>
      <c r="C44" s="89"/>
      <c r="D44" s="89"/>
      <c r="E44" s="89"/>
      <c r="F44" s="89"/>
      <c r="G44" s="89"/>
      <c r="H44" s="89"/>
      <c r="I44" s="89"/>
      <c r="J44" s="89"/>
      <c r="K44" s="89"/>
      <c r="L44" s="173"/>
      <c r="M44" s="89" t="s">
        <v>42</v>
      </c>
      <c r="N44" s="89"/>
      <c r="O44" s="89"/>
      <c r="P44" s="89"/>
      <c r="Q44" s="89"/>
      <c r="R44" s="90"/>
      <c r="Y44" s="4" t="e">
        <f>VLOOKUP($C$3,$Y$2:$BJ$21,23,FALSE)</f>
        <v>#N/A</v>
      </c>
      <c r="BK44" s="120" t="s">
        <v>1832</v>
      </c>
      <c r="BL44" s="121" t="s">
        <v>568</v>
      </c>
      <c r="BM44" s="122" t="s">
        <v>214</v>
      </c>
      <c r="BN44" s="122" t="s">
        <v>555</v>
      </c>
      <c r="BO44" s="123" t="s">
        <v>569</v>
      </c>
      <c r="BP44" s="123" t="str">
        <f t="shared" si="0"/>
        <v>川口市立岸川中学校</v>
      </c>
      <c r="BQ44" s="123" t="s">
        <v>570</v>
      </c>
      <c r="BR44" s="122" t="s">
        <v>571</v>
      </c>
      <c r="BS44" s="124" t="s">
        <v>572</v>
      </c>
      <c r="BT44" s="125" t="s">
        <v>1343</v>
      </c>
      <c r="BU44" s="126" t="s">
        <v>1344</v>
      </c>
    </row>
    <row r="45" spans="2:73" s="4" customFormat="1" ht="17.25">
      <c r="B45" s="172" t="s">
        <v>29</v>
      </c>
      <c r="C45" s="89"/>
      <c r="D45" s="89"/>
      <c r="E45" s="89"/>
      <c r="F45" s="89"/>
      <c r="G45" s="89"/>
      <c r="H45" s="89"/>
      <c r="I45" s="89"/>
      <c r="J45" s="89"/>
      <c r="K45" s="89"/>
      <c r="L45" s="173"/>
      <c r="M45" s="89" t="s">
        <v>43</v>
      </c>
      <c r="N45" s="89"/>
      <c r="O45" s="89"/>
      <c r="P45" s="89"/>
      <c r="Q45" s="89"/>
      <c r="R45" s="90"/>
      <c r="Y45" s="4" t="e">
        <f>VLOOKUP($C$3,$Y$2:$BJ$21,24,FALSE)</f>
        <v>#N/A</v>
      </c>
      <c r="BK45" s="120" t="s">
        <v>1833</v>
      </c>
      <c r="BL45" s="121" t="s">
        <v>573</v>
      </c>
      <c r="BM45" s="122" t="s">
        <v>214</v>
      </c>
      <c r="BN45" s="122" t="s">
        <v>555</v>
      </c>
      <c r="BO45" s="123" t="s">
        <v>574</v>
      </c>
      <c r="BP45" s="123" t="str">
        <f t="shared" si="0"/>
        <v>川口市立小谷場中学校</v>
      </c>
      <c r="BQ45" s="123" t="s">
        <v>575</v>
      </c>
      <c r="BR45" s="122" t="s">
        <v>1834</v>
      </c>
      <c r="BS45" s="124" t="s">
        <v>576</v>
      </c>
      <c r="BT45" s="125" t="s">
        <v>1345</v>
      </c>
      <c r="BU45" s="126" t="s">
        <v>1346</v>
      </c>
    </row>
    <row r="46" spans="2:73" s="4" customFormat="1" ht="17.25">
      <c r="B46" s="172" t="s">
        <v>1693</v>
      </c>
      <c r="C46" s="89"/>
      <c r="D46" s="89"/>
      <c r="E46" s="89"/>
      <c r="F46" s="89"/>
      <c r="G46" s="89"/>
      <c r="H46" s="89"/>
      <c r="I46" s="89"/>
      <c r="J46" s="89"/>
      <c r="K46" s="89"/>
      <c r="L46" s="173"/>
      <c r="M46" s="89" t="s">
        <v>166</v>
      </c>
      <c r="N46" s="89"/>
      <c r="O46" s="89"/>
      <c r="P46" s="89"/>
      <c r="Q46" s="89"/>
      <c r="R46" s="90"/>
      <c r="Y46" s="4" t="e">
        <f>VLOOKUP($C$3,$Y$2:$BJ$21,25,FALSE)</f>
        <v>#N/A</v>
      </c>
      <c r="BK46" s="120" t="s">
        <v>1835</v>
      </c>
      <c r="BL46" s="121" t="s">
        <v>577</v>
      </c>
      <c r="BM46" s="122" t="s">
        <v>214</v>
      </c>
      <c r="BN46" s="122" t="s">
        <v>555</v>
      </c>
      <c r="BO46" s="123" t="s">
        <v>578</v>
      </c>
      <c r="BP46" s="123" t="str">
        <f t="shared" si="0"/>
        <v>川口市立戸塚中学校</v>
      </c>
      <c r="BQ46" s="123" t="s">
        <v>579</v>
      </c>
      <c r="BR46" s="122" t="s">
        <v>580</v>
      </c>
      <c r="BS46" s="124" t="s">
        <v>581</v>
      </c>
      <c r="BT46" s="125" t="s">
        <v>1347</v>
      </c>
      <c r="BU46" s="126" t="s">
        <v>1348</v>
      </c>
    </row>
    <row r="47" spans="2:73" s="4" customFormat="1" ht="17.25">
      <c r="B47" s="172" t="s">
        <v>1694</v>
      </c>
      <c r="C47" s="89"/>
      <c r="D47" s="89"/>
      <c r="E47" s="89"/>
      <c r="F47" s="89"/>
      <c r="G47" s="89"/>
      <c r="H47" s="89"/>
      <c r="I47" s="89"/>
      <c r="J47" s="89"/>
      <c r="K47" s="89"/>
      <c r="L47" s="173"/>
      <c r="M47" s="91" t="s">
        <v>75</v>
      </c>
      <c r="N47" s="91"/>
      <c r="O47" s="91"/>
      <c r="P47" s="91"/>
      <c r="Q47" s="91"/>
      <c r="R47" s="92"/>
      <c r="Y47" s="4" t="e">
        <f>VLOOKUP($C$3,$Y$2:$BJ$21,26,FALSE)</f>
        <v>#N/A</v>
      </c>
      <c r="BK47" s="120" t="s">
        <v>1836</v>
      </c>
      <c r="BL47" s="121" t="s">
        <v>582</v>
      </c>
      <c r="BM47" s="122" t="s">
        <v>214</v>
      </c>
      <c r="BN47" s="122" t="s">
        <v>555</v>
      </c>
      <c r="BO47" s="123" t="s">
        <v>583</v>
      </c>
      <c r="BP47" s="123" t="str">
        <f t="shared" si="0"/>
        <v>川口市立在家中学校</v>
      </c>
      <c r="BQ47" s="123" t="s">
        <v>584</v>
      </c>
      <c r="BR47" s="122" t="s">
        <v>585</v>
      </c>
      <c r="BS47" s="124" t="s">
        <v>586</v>
      </c>
      <c r="BT47" s="125" t="s">
        <v>1349</v>
      </c>
      <c r="BU47" s="126" t="s">
        <v>1350</v>
      </c>
    </row>
    <row r="48" spans="2:73" s="4" customFormat="1" ht="18" thickBot="1">
      <c r="B48" s="172" t="s">
        <v>1695</v>
      </c>
      <c r="C48" s="89"/>
      <c r="D48" s="89"/>
      <c r="E48" s="89"/>
      <c r="F48" s="89"/>
      <c r="G48" s="89"/>
      <c r="H48" s="89"/>
      <c r="I48" s="89"/>
      <c r="J48" s="89"/>
      <c r="K48" s="89"/>
      <c r="L48" s="173"/>
      <c r="Y48" s="4" t="e">
        <f>VLOOKUP($C$3,$Y$2:$BJ$21,27,FALSE)</f>
        <v>#N/A</v>
      </c>
      <c r="BK48" s="131" t="s">
        <v>1837</v>
      </c>
      <c r="BL48" s="138" t="s">
        <v>587</v>
      </c>
      <c r="BM48" s="133" t="s">
        <v>214</v>
      </c>
      <c r="BN48" s="133" t="s">
        <v>555</v>
      </c>
      <c r="BO48" s="134" t="s">
        <v>588</v>
      </c>
      <c r="BP48" s="134" t="str">
        <f t="shared" si="0"/>
        <v>川口市立八幡木中学校</v>
      </c>
      <c r="BQ48" s="134" t="s">
        <v>589</v>
      </c>
      <c r="BR48" s="133" t="s">
        <v>1838</v>
      </c>
      <c r="BS48" s="135" t="s">
        <v>590</v>
      </c>
      <c r="BT48" s="139" t="s">
        <v>1351</v>
      </c>
      <c r="BU48" s="140" t="s">
        <v>1352</v>
      </c>
    </row>
    <row r="49" spans="2:73" s="4" customFormat="1" ht="17.25">
      <c r="B49" s="172" t="s">
        <v>30</v>
      </c>
      <c r="C49" s="89"/>
      <c r="D49" s="89"/>
      <c r="E49" s="89"/>
      <c r="F49" s="89"/>
      <c r="G49" s="89"/>
      <c r="H49" s="89"/>
      <c r="I49" s="89"/>
      <c r="J49" s="89"/>
      <c r="K49" s="89"/>
      <c r="L49" s="173"/>
      <c r="Y49" s="4" t="e">
        <f>VLOOKUP($C$3,$Y$2:$BJ$21,28,FALSE)</f>
        <v>#N/A</v>
      </c>
      <c r="BK49" s="151" t="s">
        <v>1839</v>
      </c>
      <c r="BL49" s="152" t="s">
        <v>1840</v>
      </c>
      <c r="BM49" s="153" t="s">
        <v>227</v>
      </c>
      <c r="BN49" s="153" t="s">
        <v>591</v>
      </c>
      <c r="BO49" s="154" t="s">
        <v>592</v>
      </c>
      <c r="BP49" s="154" t="str">
        <f t="shared" si="0"/>
        <v>蕨市立蕨一中学校</v>
      </c>
      <c r="BQ49" s="154" t="s">
        <v>593</v>
      </c>
      <c r="BR49" s="153" t="s">
        <v>594</v>
      </c>
      <c r="BS49" s="155" t="s">
        <v>595</v>
      </c>
      <c r="BT49" s="142" t="s">
        <v>1353</v>
      </c>
      <c r="BU49" s="143" t="s">
        <v>1354</v>
      </c>
    </row>
    <row r="50" spans="2:73" s="4" customFormat="1" ht="17.25">
      <c r="B50" s="172" t="s">
        <v>1696</v>
      </c>
      <c r="C50" s="89"/>
      <c r="D50" s="89"/>
      <c r="E50" s="89"/>
      <c r="F50" s="89"/>
      <c r="G50" s="89"/>
      <c r="H50" s="89"/>
      <c r="I50" s="89"/>
      <c r="J50" s="89"/>
      <c r="K50" s="89"/>
      <c r="L50" s="173"/>
      <c r="Y50" s="4" t="e">
        <f>VLOOKUP($C$3,$Y$2:$BJ$21,29,FALSE)</f>
        <v>#N/A</v>
      </c>
      <c r="BK50" s="120" t="s">
        <v>1841</v>
      </c>
      <c r="BL50" s="129" t="s">
        <v>1842</v>
      </c>
      <c r="BM50" s="122" t="s">
        <v>227</v>
      </c>
      <c r="BN50" s="122" t="s">
        <v>596</v>
      </c>
      <c r="BO50" s="123" t="s">
        <v>597</v>
      </c>
      <c r="BP50" s="123" t="str">
        <f t="shared" si="0"/>
        <v>戸田市立戸田中学校</v>
      </c>
      <c r="BQ50" s="123" t="s">
        <v>1843</v>
      </c>
      <c r="BR50" s="122" t="s">
        <v>598</v>
      </c>
      <c r="BS50" s="124" t="s">
        <v>599</v>
      </c>
      <c r="BT50" s="125" t="s">
        <v>1355</v>
      </c>
      <c r="BU50" s="126" t="s">
        <v>1356</v>
      </c>
    </row>
    <row r="51" spans="2:73" s="4" customFormat="1" ht="17.25">
      <c r="B51" s="174" t="s">
        <v>1697</v>
      </c>
      <c r="C51" s="175"/>
      <c r="D51" s="175"/>
      <c r="E51" s="175"/>
      <c r="F51" s="175"/>
      <c r="G51" s="175"/>
      <c r="H51" s="89"/>
      <c r="I51" s="89"/>
      <c r="J51" s="89"/>
      <c r="K51" s="89"/>
      <c r="L51" s="173"/>
      <c r="Y51" s="4" t="e">
        <f>VLOOKUP($C$3,$Y$2:$BJ$21,30,FALSE)</f>
        <v>#N/A</v>
      </c>
      <c r="BK51" s="120" t="s">
        <v>1844</v>
      </c>
      <c r="BL51" s="129" t="s">
        <v>1845</v>
      </c>
      <c r="BM51" s="122" t="s">
        <v>227</v>
      </c>
      <c r="BN51" s="122" t="s">
        <v>596</v>
      </c>
      <c r="BO51" s="123" t="s">
        <v>600</v>
      </c>
      <c r="BP51" s="123" t="str">
        <f t="shared" si="0"/>
        <v>戸田市立戸田東中学校</v>
      </c>
      <c r="BQ51" s="123" t="s">
        <v>1846</v>
      </c>
      <c r="BR51" s="122" t="s">
        <v>601</v>
      </c>
      <c r="BS51" s="124" t="s">
        <v>602</v>
      </c>
      <c r="BT51" s="125" t="s">
        <v>1357</v>
      </c>
      <c r="BU51" s="126" t="s">
        <v>1358</v>
      </c>
    </row>
    <row r="52" spans="2:73" s="4" customFormat="1" ht="18" thickBot="1">
      <c r="B52" s="177" t="s">
        <v>1698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9"/>
      <c r="Y52" s="4" t="e">
        <f>VLOOKUP($C$3,$Y$2:$BJ$21,31,FALSE)</f>
        <v>#N/A</v>
      </c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20" t="s">
        <v>1847</v>
      </c>
      <c r="BL52" s="129" t="s">
        <v>1848</v>
      </c>
      <c r="BM52" s="122" t="s">
        <v>227</v>
      </c>
      <c r="BN52" s="122" t="s">
        <v>596</v>
      </c>
      <c r="BO52" s="123" t="s">
        <v>603</v>
      </c>
      <c r="BP52" s="123" t="str">
        <f t="shared" si="0"/>
        <v>戸田市立新曽中学校</v>
      </c>
      <c r="BQ52" s="123" t="s">
        <v>604</v>
      </c>
      <c r="BR52" s="122" t="s">
        <v>605</v>
      </c>
      <c r="BS52" s="124" t="s">
        <v>606</v>
      </c>
      <c r="BT52" s="125" t="s">
        <v>1359</v>
      </c>
      <c r="BU52" s="126" t="s">
        <v>1360</v>
      </c>
    </row>
    <row r="53" spans="2:73" s="4" customFormat="1" ht="18" thickTop="1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Y53" s="4" t="e">
        <f>VLOOKUP($C$3,$Y$2:$BJ$21,32,FALSE)</f>
        <v>#N/A</v>
      </c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20" t="s">
        <v>1849</v>
      </c>
      <c r="BL53" s="129" t="s">
        <v>1850</v>
      </c>
      <c r="BM53" s="122" t="s">
        <v>227</v>
      </c>
      <c r="BN53" s="122" t="s">
        <v>607</v>
      </c>
      <c r="BO53" s="123" t="s">
        <v>608</v>
      </c>
      <c r="BP53" s="123" t="str">
        <f t="shared" si="0"/>
        <v>草加市立草加中学校</v>
      </c>
      <c r="BQ53" s="123" t="s">
        <v>1851</v>
      </c>
      <c r="BR53" s="122" t="s">
        <v>609</v>
      </c>
      <c r="BS53" s="124" t="s">
        <v>610</v>
      </c>
      <c r="BT53" s="125" t="s">
        <v>1361</v>
      </c>
      <c r="BU53" s="126" t="s">
        <v>1362</v>
      </c>
    </row>
    <row r="54" spans="1:73" s="4" customFormat="1" ht="23.25" customHeight="1">
      <c r="A54" s="275" t="s">
        <v>115</v>
      </c>
      <c r="B54" s="275"/>
      <c r="C54" s="84" t="s">
        <v>26</v>
      </c>
      <c r="D54" s="272" t="s">
        <v>135</v>
      </c>
      <c r="E54" s="272"/>
      <c r="F54" s="272" t="s">
        <v>1723</v>
      </c>
      <c r="G54" s="272"/>
      <c r="H54" s="272"/>
      <c r="I54" s="84"/>
      <c r="J54" s="84" t="s">
        <v>82</v>
      </c>
      <c r="L54" s="4" t="s">
        <v>24</v>
      </c>
      <c r="N54" s="84" t="s">
        <v>84</v>
      </c>
      <c r="O54" s="84" t="s">
        <v>11</v>
      </c>
      <c r="P54" s="84" t="s">
        <v>66</v>
      </c>
      <c r="Y54" s="4" t="e">
        <f>VLOOKUP($C$3,$Y$2:$BJ$21,33,FALSE)</f>
        <v>#N/A</v>
      </c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20" t="s">
        <v>1852</v>
      </c>
      <c r="BL54" s="129" t="s">
        <v>1853</v>
      </c>
      <c r="BM54" s="122" t="s">
        <v>227</v>
      </c>
      <c r="BN54" s="122" t="s">
        <v>607</v>
      </c>
      <c r="BO54" s="123" t="s">
        <v>611</v>
      </c>
      <c r="BP54" s="123" t="str">
        <f t="shared" si="0"/>
        <v>草加市立谷塚中学校</v>
      </c>
      <c r="BQ54" s="123" t="s">
        <v>612</v>
      </c>
      <c r="BR54" s="122" t="s">
        <v>613</v>
      </c>
      <c r="BS54" s="124" t="s">
        <v>614</v>
      </c>
      <c r="BT54" s="125" t="s">
        <v>1363</v>
      </c>
      <c r="BU54" s="126" t="s">
        <v>1364</v>
      </c>
    </row>
    <row r="55" spans="2:73" s="4" customFormat="1" ht="18.75" customHeight="1">
      <c r="B55" s="274" t="s">
        <v>27</v>
      </c>
      <c r="C55" s="246"/>
      <c r="D55" s="247"/>
      <c r="E55" s="248"/>
      <c r="F55" s="249"/>
      <c r="G55" s="250"/>
      <c r="H55" s="251"/>
      <c r="I55" s="77"/>
      <c r="J55" s="74"/>
      <c r="K55" s="82"/>
      <c r="L55" s="278"/>
      <c r="M55" s="77"/>
      <c r="N55" s="75"/>
      <c r="O55" s="75"/>
      <c r="P55" s="75"/>
      <c r="Y55" s="4" t="e">
        <f>VLOOKUP($C$3,$Y$2:$BJ$21,34,FALSE)</f>
        <v>#N/A</v>
      </c>
      <c r="BK55" s="120" t="s">
        <v>1854</v>
      </c>
      <c r="BL55" s="129" t="s">
        <v>1855</v>
      </c>
      <c r="BM55" s="122" t="s">
        <v>227</v>
      </c>
      <c r="BN55" s="122" t="s">
        <v>607</v>
      </c>
      <c r="BO55" s="123" t="s">
        <v>615</v>
      </c>
      <c r="BP55" s="123" t="str">
        <f t="shared" si="0"/>
        <v>草加市立川柳中学校</v>
      </c>
      <c r="BQ55" s="123" t="s">
        <v>616</v>
      </c>
      <c r="BR55" s="122" t="s">
        <v>617</v>
      </c>
      <c r="BS55" s="124" t="s">
        <v>618</v>
      </c>
      <c r="BT55" s="125" t="s">
        <v>1365</v>
      </c>
      <c r="BU55" s="126" t="s">
        <v>1366</v>
      </c>
    </row>
    <row r="56" spans="2:73" s="4" customFormat="1" ht="18.75" customHeight="1">
      <c r="B56" s="274"/>
      <c r="C56" s="246"/>
      <c r="D56" s="247"/>
      <c r="E56" s="248"/>
      <c r="F56" s="249"/>
      <c r="G56" s="250"/>
      <c r="H56" s="251"/>
      <c r="I56" s="77"/>
      <c r="J56" s="74"/>
      <c r="K56" s="82"/>
      <c r="L56" s="279"/>
      <c r="M56" s="77" t="s">
        <v>25</v>
      </c>
      <c r="N56" s="75"/>
      <c r="O56" s="75"/>
      <c r="P56" s="75"/>
      <c r="Y56" s="4" t="e">
        <f>VLOOKUP($C$3,$Y$2:$BJ$21,35,FALSE)</f>
        <v>#N/A</v>
      </c>
      <c r="BK56" s="120" t="s">
        <v>1856</v>
      </c>
      <c r="BL56" s="129" t="s">
        <v>1857</v>
      </c>
      <c r="BM56" s="122" t="s">
        <v>227</v>
      </c>
      <c r="BN56" s="122" t="s">
        <v>607</v>
      </c>
      <c r="BO56" s="123" t="s">
        <v>619</v>
      </c>
      <c r="BP56" s="123" t="str">
        <f t="shared" si="0"/>
        <v>草加市立瀬崎中学校</v>
      </c>
      <c r="BQ56" s="123" t="s">
        <v>620</v>
      </c>
      <c r="BR56" s="122" t="s">
        <v>621</v>
      </c>
      <c r="BS56" s="124" t="s">
        <v>622</v>
      </c>
      <c r="BT56" s="125" t="s">
        <v>1367</v>
      </c>
      <c r="BU56" s="126" t="s">
        <v>1368</v>
      </c>
    </row>
    <row r="57" spans="2:73" s="4" customFormat="1" ht="18.75" customHeight="1">
      <c r="B57" s="274" t="s">
        <v>54</v>
      </c>
      <c r="C57" s="246"/>
      <c r="D57" s="247"/>
      <c r="E57" s="248"/>
      <c r="F57" s="249"/>
      <c r="G57" s="250"/>
      <c r="H57" s="251"/>
      <c r="I57" s="77"/>
      <c r="J57" s="74"/>
      <c r="K57" s="82"/>
      <c r="L57" s="278"/>
      <c r="M57" s="77"/>
      <c r="N57" s="75"/>
      <c r="O57" s="75"/>
      <c r="P57" s="75"/>
      <c r="Y57" s="4" t="e">
        <f>VLOOKUP($C$3,$Y$2:$BJ$21,36,FALSE)</f>
        <v>#N/A</v>
      </c>
      <c r="BK57" s="120" t="s">
        <v>1858</v>
      </c>
      <c r="BL57" s="129" t="s">
        <v>1859</v>
      </c>
      <c r="BM57" s="122" t="s">
        <v>227</v>
      </c>
      <c r="BN57" s="122" t="s">
        <v>607</v>
      </c>
      <c r="BO57" s="123" t="s">
        <v>623</v>
      </c>
      <c r="BP57" s="123" t="str">
        <f t="shared" si="0"/>
        <v>草加市立両新田中学校</v>
      </c>
      <c r="BQ57" s="123" t="s">
        <v>624</v>
      </c>
      <c r="BR57" s="122" t="s">
        <v>625</v>
      </c>
      <c r="BS57" s="124" t="s">
        <v>626</v>
      </c>
      <c r="BT57" s="125" t="s">
        <v>1369</v>
      </c>
      <c r="BU57" s="126" t="s">
        <v>1370</v>
      </c>
    </row>
    <row r="58" spans="2:73" s="4" customFormat="1" ht="18.75" customHeight="1">
      <c r="B58" s="274"/>
      <c r="C58" s="246"/>
      <c r="D58" s="247"/>
      <c r="E58" s="248"/>
      <c r="F58" s="249"/>
      <c r="G58" s="250"/>
      <c r="H58" s="251"/>
      <c r="I58" s="77"/>
      <c r="J58" s="74"/>
      <c r="K58" s="82"/>
      <c r="L58" s="279"/>
      <c r="M58" s="77" t="s">
        <v>25</v>
      </c>
      <c r="N58" s="75"/>
      <c r="O58" s="75"/>
      <c r="P58" s="75"/>
      <c r="BK58" s="120" t="s">
        <v>1860</v>
      </c>
      <c r="BL58" s="129" t="s">
        <v>1861</v>
      </c>
      <c r="BM58" s="122" t="s">
        <v>227</v>
      </c>
      <c r="BN58" s="122" t="s">
        <v>607</v>
      </c>
      <c r="BO58" s="123" t="s">
        <v>627</v>
      </c>
      <c r="BP58" s="123" t="str">
        <f t="shared" si="0"/>
        <v>草加市立青柳中学校</v>
      </c>
      <c r="BQ58" s="123" t="s">
        <v>628</v>
      </c>
      <c r="BR58" s="122" t="s">
        <v>617</v>
      </c>
      <c r="BS58" s="124" t="s">
        <v>629</v>
      </c>
      <c r="BT58" s="125" t="s">
        <v>1371</v>
      </c>
      <c r="BU58" s="126" t="s">
        <v>1372</v>
      </c>
    </row>
    <row r="59" spans="2:73" s="4" customFormat="1" ht="18.75" customHeight="1" thickBot="1">
      <c r="B59" s="274" t="s">
        <v>55</v>
      </c>
      <c r="C59" s="246"/>
      <c r="D59" s="247"/>
      <c r="E59" s="248"/>
      <c r="F59" s="249"/>
      <c r="G59" s="250"/>
      <c r="H59" s="251"/>
      <c r="I59" s="77"/>
      <c r="J59" s="74"/>
      <c r="K59" s="82"/>
      <c r="L59" s="278"/>
      <c r="M59" s="77"/>
      <c r="N59" s="75"/>
      <c r="O59" s="75"/>
      <c r="P59" s="75"/>
      <c r="Q59" s="93" t="s">
        <v>48</v>
      </c>
      <c r="R59" s="303" t="s">
        <v>38</v>
      </c>
      <c r="BK59" s="157" t="s">
        <v>1862</v>
      </c>
      <c r="BL59" s="158" t="s">
        <v>1863</v>
      </c>
      <c r="BM59" s="159" t="s">
        <v>227</v>
      </c>
      <c r="BN59" s="159" t="s">
        <v>607</v>
      </c>
      <c r="BO59" s="160" t="s">
        <v>630</v>
      </c>
      <c r="BP59" s="160" t="str">
        <f t="shared" si="0"/>
        <v>草加市立松江中学校</v>
      </c>
      <c r="BQ59" s="160" t="s">
        <v>631</v>
      </c>
      <c r="BR59" s="159" t="s">
        <v>632</v>
      </c>
      <c r="BS59" s="161" t="s">
        <v>633</v>
      </c>
      <c r="BT59" s="136" t="s">
        <v>1373</v>
      </c>
      <c r="BU59" s="137" t="s">
        <v>1374</v>
      </c>
    </row>
    <row r="60" spans="2:73" s="4" customFormat="1" ht="18.75" customHeight="1">
      <c r="B60" s="274"/>
      <c r="C60" s="246"/>
      <c r="D60" s="247"/>
      <c r="E60" s="248"/>
      <c r="F60" s="249"/>
      <c r="G60" s="250"/>
      <c r="H60" s="251"/>
      <c r="I60" s="77"/>
      <c r="J60" s="74"/>
      <c r="K60" s="82"/>
      <c r="L60" s="279"/>
      <c r="M60" s="77" t="s">
        <v>25</v>
      </c>
      <c r="N60" s="75"/>
      <c r="O60" s="75"/>
      <c r="P60" s="75"/>
      <c r="Q60" s="93" t="s">
        <v>49</v>
      </c>
      <c r="R60" s="303"/>
      <c r="BK60" s="112" t="s">
        <v>1864</v>
      </c>
      <c r="BL60" s="113" t="s">
        <v>1865</v>
      </c>
      <c r="BM60" s="114" t="s">
        <v>244</v>
      </c>
      <c r="BN60" s="114" t="s">
        <v>634</v>
      </c>
      <c r="BO60" s="115" t="s">
        <v>635</v>
      </c>
      <c r="BP60" s="115" t="str">
        <f t="shared" si="0"/>
        <v>朝霞市立朝霞第一中学校</v>
      </c>
      <c r="BQ60" s="115" t="s">
        <v>1866</v>
      </c>
      <c r="BR60" s="114" t="s">
        <v>1867</v>
      </c>
      <c r="BS60" s="116" t="s">
        <v>636</v>
      </c>
      <c r="BT60" s="117" t="s">
        <v>1375</v>
      </c>
      <c r="BU60" s="118" t="s">
        <v>1376</v>
      </c>
    </row>
    <row r="61" spans="2:73" s="4" customFormat="1" ht="18.75" customHeight="1">
      <c r="B61" s="274" t="s">
        <v>56</v>
      </c>
      <c r="C61" s="246"/>
      <c r="D61" s="247"/>
      <c r="E61" s="248"/>
      <c r="F61" s="249"/>
      <c r="G61" s="250"/>
      <c r="H61" s="251"/>
      <c r="I61" s="77"/>
      <c r="J61" s="74"/>
      <c r="K61" s="82"/>
      <c r="L61" s="278"/>
      <c r="M61" s="77"/>
      <c r="N61" s="75"/>
      <c r="O61" s="75"/>
      <c r="P61" s="75"/>
      <c r="Q61" s="93"/>
      <c r="R61" s="76"/>
      <c r="BK61" s="120" t="s">
        <v>1868</v>
      </c>
      <c r="BL61" s="121" t="s">
        <v>1869</v>
      </c>
      <c r="BM61" s="122" t="s">
        <v>244</v>
      </c>
      <c r="BN61" s="122" t="s">
        <v>634</v>
      </c>
      <c r="BO61" s="123" t="s">
        <v>637</v>
      </c>
      <c r="BP61" s="123" t="str">
        <f t="shared" si="0"/>
        <v>朝霞市立朝霞第三中学校</v>
      </c>
      <c r="BQ61" s="123" t="s">
        <v>1870</v>
      </c>
      <c r="BR61" s="122" t="s">
        <v>638</v>
      </c>
      <c r="BS61" s="124" t="s">
        <v>639</v>
      </c>
      <c r="BT61" s="125" t="s">
        <v>1377</v>
      </c>
      <c r="BU61" s="126" t="s">
        <v>1378</v>
      </c>
    </row>
    <row r="62" spans="2:73" s="4" customFormat="1" ht="18.75" customHeight="1">
      <c r="B62" s="274"/>
      <c r="C62" s="246"/>
      <c r="D62" s="247"/>
      <c r="E62" s="248"/>
      <c r="F62" s="249"/>
      <c r="G62" s="250"/>
      <c r="H62" s="251"/>
      <c r="I62" s="77"/>
      <c r="J62" s="74"/>
      <c r="K62" s="82"/>
      <c r="L62" s="279"/>
      <c r="M62" s="77" t="s">
        <v>25</v>
      </c>
      <c r="N62" s="75"/>
      <c r="O62" s="75"/>
      <c r="P62" s="75"/>
      <c r="Q62" s="93"/>
      <c r="R62" s="76"/>
      <c r="BK62" s="120" t="s">
        <v>1871</v>
      </c>
      <c r="BL62" s="121" t="s">
        <v>640</v>
      </c>
      <c r="BM62" s="122" t="s">
        <v>244</v>
      </c>
      <c r="BN62" s="122" t="s">
        <v>634</v>
      </c>
      <c r="BO62" s="123" t="s">
        <v>641</v>
      </c>
      <c r="BP62" s="123" t="str">
        <f t="shared" si="0"/>
        <v>朝霞市立朝霞第四中学校</v>
      </c>
      <c r="BQ62" s="123" t="s">
        <v>1872</v>
      </c>
      <c r="BR62" s="122" t="s">
        <v>1873</v>
      </c>
      <c r="BS62" s="124" t="s">
        <v>642</v>
      </c>
      <c r="BT62" s="125" t="s">
        <v>1379</v>
      </c>
      <c r="BU62" s="126" t="s">
        <v>1380</v>
      </c>
    </row>
    <row r="63" spans="2:73" s="4" customFormat="1" ht="18.75" customHeight="1">
      <c r="B63" s="274" t="s">
        <v>133</v>
      </c>
      <c r="C63" s="246"/>
      <c r="D63" s="247"/>
      <c r="E63" s="248"/>
      <c r="F63" s="249"/>
      <c r="G63" s="250"/>
      <c r="H63" s="251"/>
      <c r="I63" s="77"/>
      <c r="J63" s="74"/>
      <c r="K63" s="82"/>
      <c r="L63" s="278"/>
      <c r="M63" s="77"/>
      <c r="N63" s="75"/>
      <c r="O63" s="75"/>
      <c r="P63" s="75"/>
      <c r="BK63" s="120" t="s">
        <v>1874</v>
      </c>
      <c r="BL63" s="121" t="s">
        <v>643</v>
      </c>
      <c r="BM63" s="122" t="s">
        <v>244</v>
      </c>
      <c r="BN63" s="122" t="s">
        <v>644</v>
      </c>
      <c r="BO63" s="123" t="s">
        <v>1875</v>
      </c>
      <c r="BP63" s="123" t="str">
        <f t="shared" si="0"/>
        <v>志木市立志木中学校</v>
      </c>
      <c r="BQ63" s="123" t="s">
        <v>1876</v>
      </c>
      <c r="BR63" s="122" t="s">
        <v>1877</v>
      </c>
      <c r="BS63" s="124" t="s">
        <v>645</v>
      </c>
      <c r="BT63" s="125" t="s">
        <v>1381</v>
      </c>
      <c r="BU63" s="130" t="s">
        <v>1382</v>
      </c>
    </row>
    <row r="64" spans="2:73" s="4" customFormat="1" ht="18.75" customHeight="1">
      <c r="B64" s="274"/>
      <c r="C64" s="246"/>
      <c r="D64" s="247"/>
      <c r="E64" s="248"/>
      <c r="F64" s="249"/>
      <c r="G64" s="250"/>
      <c r="H64" s="251"/>
      <c r="I64" s="77"/>
      <c r="J64" s="74"/>
      <c r="K64" s="82"/>
      <c r="L64" s="279"/>
      <c r="M64" s="77" t="s">
        <v>25</v>
      </c>
      <c r="N64" s="75"/>
      <c r="O64" s="75"/>
      <c r="P64" s="75"/>
      <c r="BK64" s="120" t="s">
        <v>1878</v>
      </c>
      <c r="BL64" s="121" t="s">
        <v>646</v>
      </c>
      <c r="BM64" s="122" t="s">
        <v>244</v>
      </c>
      <c r="BN64" s="122" t="s">
        <v>644</v>
      </c>
      <c r="BO64" s="123" t="s">
        <v>647</v>
      </c>
      <c r="BP64" s="123" t="str">
        <f t="shared" si="0"/>
        <v>志木市立志木第二中学校</v>
      </c>
      <c r="BQ64" s="123" t="s">
        <v>1879</v>
      </c>
      <c r="BR64" s="122" t="s">
        <v>648</v>
      </c>
      <c r="BS64" s="124" t="s">
        <v>649</v>
      </c>
      <c r="BT64" s="125" t="s">
        <v>1383</v>
      </c>
      <c r="BU64" s="126" t="s">
        <v>1384</v>
      </c>
    </row>
    <row r="65" spans="2:73" s="4" customFormat="1" ht="18.75" customHeight="1">
      <c r="B65" s="274" t="s">
        <v>134</v>
      </c>
      <c r="C65" s="246"/>
      <c r="D65" s="247"/>
      <c r="E65" s="248"/>
      <c r="F65" s="249"/>
      <c r="G65" s="250"/>
      <c r="H65" s="251"/>
      <c r="I65" s="77"/>
      <c r="J65" s="74"/>
      <c r="K65" s="82"/>
      <c r="L65" s="278"/>
      <c r="M65" s="77"/>
      <c r="N65" s="75"/>
      <c r="O65" s="75"/>
      <c r="P65" s="75"/>
      <c r="BK65" s="120" t="s">
        <v>1880</v>
      </c>
      <c r="BL65" s="121" t="s">
        <v>650</v>
      </c>
      <c r="BM65" s="122" t="s">
        <v>244</v>
      </c>
      <c r="BN65" s="122" t="s">
        <v>644</v>
      </c>
      <c r="BO65" s="123" t="s">
        <v>651</v>
      </c>
      <c r="BP65" s="123" t="str">
        <f t="shared" si="0"/>
        <v>志木市立宗岡中学校</v>
      </c>
      <c r="BQ65" s="123" t="s">
        <v>652</v>
      </c>
      <c r="BR65" s="122" t="s">
        <v>653</v>
      </c>
      <c r="BS65" s="124" t="s">
        <v>654</v>
      </c>
      <c r="BT65" s="125" t="s">
        <v>1385</v>
      </c>
      <c r="BU65" s="126" t="s">
        <v>1386</v>
      </c>
    </row>
    <row r="66" spans="2:73" s="4" customFormat="1" ht="18.75" customHeight="1">
      <c r="B66" s="274"/>
      <c r="C66" s="246"/>
      <c r="D66" s="247"/>
      <c r="E66" s="248"/>
      <c r="F66" s="249"/>
      <c r="G66" s="250"/>
      <c r="H66" s="251"/>
      <c r="I66" s="77"/>
      <c r="J66" s="74"/>
      <c r="K66" s="82"/>
      <c r="L66" s="279"/>
      <c r="M66" s="77" t="s">
        <v>25</v>
      </c>
      <c r="N66" s="75"/>
      <c r="O66" s="75"/>
      <c r="P66" s="75"/>
      <c r="BK66" s="120" t="s">
        <v>1881</v>
      </c>
      <c r="BL66" s="121" t="s">
        <v>655</v>
      </c>
      <c r="BM66" s="122" t="s">
        <v>244</v>
      </c>
      <c r="BN66" s="122" t="s">
        <v>656</v>
      </c>
      <c r="BO66" s="123" t="s">
        <v>657</v>
      </c>
      <c r="BP66" s="123" t="str">
        <f t="shared" si="0"/>
        <v>新座市立新座中学校</v>
      </c>
      <c r="BQ66" s="123" t="s">
        <v>1882</v>
      </c>
      <c r="BR66" s="122" t="s">
        <v>658</v>
      </c>
      <c r="BS66" s="124" t="s">
        <v>659</v>
      </c>
      <c r="BT66" s="125" t="s">
        <v>1387</v>
      </c>
      <c r="BU66" s="126" t="s">
        <v>1388</v>
      </c>
    </row>
    <row r="67" spans="63:73" s="4" customFormat="1" ht="18" thickBot="1">
      <c r="BK67" s="120" t="s">
        <v>1883</v>
      </c>
      <c r="BL67" s="121" t="s">
        <v>660</v>
      </c>
      <c r="BM67" s="122" t="s">
        <v>244</v>
      </c>
      <c r="BN67" s="122" t="s">
        <v>656</v>
      </c>
      <c r="BO67" s="123" t="s">
        <v>661</v>
      </c>
      <c r="BP67" s="123" t="str">
        <f t="shared" si="0"/>
        <v>新座市立第四中学校</v>
      </c>
      <c r="BQ67" s="123" t="s">
        <v>662</v>
      </c>
      <c r="BR67" s="122" t="s">
        <v>1884</v>
      </c>
      <c r="BS67" s="124" t="s">
        <v>663</v>
      </c>
      <c r="BT67" s="125" t="s">
        <v>1389</v>
      </c>
      <c r="BU67" s="130" t="s">
        <v>1390</v>
      </c>
    </row>
    <row r="68" spans="2:73" s="4" customFormat="1" ht="18" thickTop="1">
      <c r="B68" s="169" t="s">
        <v>1699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M68" s="85" t="s">
        <v>41</v>
      </c>
      <c r="N68" s="85"/>
      <c r="O68" s="85"/>
      <c r="P68" s="85"/>
      <c r="Q68" s="85"/>
      <c r="R68" s="86"/>
      <c r="BK68" s="120" t="s">
        <v>1885</v>
      </c>
      <c r="BL68" s="121" t="s">
        <v>664</v>
      </c>
      <c r="BM68" s="122" t="s">
        <v>244</v>
      </c>
      <c r="BN68" s="122" t="s">
        <v>656</v>
      </c>
      <c r="BO68" s="123" t="s">
        <v>665</v>
      </c>
      <c r="BP68" s="123" t="str">
        <f t="shared" si="0"/>
        <v>新座市立第五中学校</v>
      </c>
      <c r="BQ68" s="123" t="s">
        <v>666</v>
      </c>
      <c r="BR68" s="122" t="s">
        <v>1886</v>
      </c>
      <c r="BS68" s="124" t="s">
        <v>667</v>
      </c>
      <c r="BT68" s="125" t="s">
        <v>1391</v>
      </c>
      <c r="BU68" s="130" t="s">
        <v>1392</v>
      </c>
    </row>
    <row r="69" spans="2:73" s="4" customFormat="1" ht="18" thickBot="1">
      <c r="B69" s="172" t="s">
        <v>1692</v>
      </c>
      <c r="C69" s="89"/>
      <c r="D69" s="89"/>
      <c r="E69" s="89"/>
      <c r="F69" s="89"/>
      <c r="G69" s="89"/>
      <c r="H69" s="89"/>
      <c r="I69" s="89"/>
      <c r="J69" s="89"/>
      <c r="K69" s="89"/>
      <c r="L69" s="173"/>
      <c r="M69" s="89" t="s">
        <v>42</v>
      </c>
      <c r="N69" s="89"/>
      <c r="O69" s="89"/>
      <c r="P69" s="89"/>
      <c r="Q69" s="89"/>
      <c r="R69" s="90"/>
      <c r="BK69" s="131" t="s">
        <v>1887</v>
      </c>
      <c r="BL69" s="138" t="s">
        <v>668</v>
      </c>
      <c r="BM69" s="133" t="s">
        <v>244</v>
      </c>
      <c r="BN69" s="133" t="s">
        <v>669</v>
      </c>
      <c r="BO69" s="134" t="s">
        <v>670</v>
      </c>
      <c r="BP69" s="134" t="str">
        <f t="shared" si="0"/>
        <v>和光市立大和中学校</v>
      </c>
      <c r="BQ69" s="134" t="s">
        <v>671</v>
      </c>
      <c r="BR69" s="133" t="s">
        <v>1888</v>
      </c>
      <c r="BS69" s="135" t="s">
        <v>672</v>
      </c>
      <c r="BT69" s="139" t="s">
        <v>1393</v>
      </c>
      <c r="BU69" s="144" t="s">
        <v>1394</v>
      </c>
    </row>
    <row r="70" spans="2:73" s="4" customFormat="1" ht="17.25">
      <c r="B70" s="172" t="s">
        <v>29</v>
      </c>
      <c r="C70" s="89"/>
      <c r="D70" s="89"/>
      <c r="E70" s="89"/>
      <c r="F70" s="89"/>
      <c r="G70" s="89"/>
      <c r="H70" s="89"/>
      <c r="I70" s="89"/>
      <c r="J70" s="89"/>
      <c r="K70" s="89"/>
      <c r="L70" s="173"/>
      <c r="M70" s="89" t="s">
        <v>43</v>
      </c>
      <c r="N70" s="89"/>
      <c r="O70" s="89"/>
      <c r="P70" s="89"/>
      <c r="Q70" s="89"/>
      <c r="R70" s="90"/>
      <c r="BK70" s="151" t="s">
        <v>1889</v>
      </c>
      <c r="BL70" s="152" t="s">
        <v>1890</v>
      </c>
      <c r="BM70" s="153" t="s">
        <v>260</v>
      </c>
      <c r="BN70" s="153" t="s">
        <v>673</v>
      </c>
      <c r="BO70" s="154" t="s">
        <v>260</v>
      </c>
      <c r="BP70" s="154" t="str">
        <f t="shared" si="0"/>
        <v>上尾市立上尾中学校</v>
      </c>
      <c r="BQ70" s="154" t="s">
        <v>1891</v>
      </c>
      <c r="BR70" s="153" t="s">
        <v>1892</v>
      </c>
      <c r="BS70" s="155" t="s">
        <v>674</v>
      </c>
      <c r="BT70" s="142" t="s">
        <v>1395</v>
      </c>
      <c r="BU70" s="143" t="s">
        <v>1396</v>
      </c>
    </row>
    <row r="71" spans="2:73" s="4" customFormat="1" ht="17.25">
      <c r="B71" s="172" t="s">
        <v>1693</v>
      </c>
      <c r="C71" s="89"/>
      <c r="D71" s="89"/>
      <c r="E71" s="89"/>
      <c r="F71" s="89"/>
      <c r="G71" s="89"/>
      <c r="H71" s="89"/>
      <c r="I71" s="89"/>
      <c r="J71" s="89"/>
      <c r="K71" s="89"/>
      <c r="L71" s="173"/>
      <c r="M71" s="89" t="s">
        <v>166</v>
      </c>
      <c r="N71" s="89"/>
      <c r="O71" s="89"/>
      <c r="P71" s="89"/>
      <c r="Q71" s="89"/>
      <c r="R71" s="90"/>
      <c r="BK71" s="120" t="s">
        <v>1893</v>
      </c>
      <c r="BL71" s="129" t="s">
        <v>1894</v>
      </c>
      <c r="BM71" s="122" t="s">
        <v>260</v>
      </c>
      <c r="BN71" s="122" t="s">
        <v>673</v>
      </c>
      <c r="BO71" s="123" t="s">
        <v>675</v>
      </c>
      <c r="BP71" s="123" t="str">
        <f t="shared" si="0"/>
        <v>上尾市立原市中学校</v>
      </c>
      <c r="BQ71" s="123" t="s">
        <v>676</v>
      </c>
      <c r="BR71" s="122" t="s">
        <v>1895</v>
      </c>
      <c r="BS71" s="124" t="s">
        <v>677</v>
      </c>
      <c r="BT71" s="125" t="s">
        <v>1397</v>
      </c>
      <c r="BU71" s="126" t="s">
        <v>1398</v>
      </c>
    </row>
    <row r="72" spans="2:73" s="4" customFormat="1" ht="17.25">
      <c r="B72" s="172" t="s">
        <v>1694</v>
      </c>
      <c r="C72" s="89"/>
      <c r="D72" s="89"/>
      <c r="E72" s="89"/>
      <c r="F72" s="89"/>
      <c r="G72" s="89"/>
      <c r="H72" s="89"/>
      <c r="I72" s="89"/>
      <c r="J72" s="89"/>
      <c r="K72" s="89"/>
      <c r="L72" s="173"/>
      <c r="M72" s="91" t="s">
        <v>75</v>
      </c>
      <c r="N72" s="91"/>
      <c r="O72" s="91"/>
      <c r="P72" s="91"/>
      <c r="Q72" s="91"/>
      <c r="R72" s="92"/>
      <c r="BK72" s="120" t="s">
        <v>1896</v>
      </c>
      <c r="BL72" s="129" t="s">
        <v>1897</v>
      </c>
      <c r="BM72" s="122" t="s">
        <v>260</v>
      </c>
      <c r="BN72" s="122" t="s">
        <v>673</v>
      </c>
      <c r="BO72" s="123" t="s">
        <v>678</v>
      </c>
      <c r="BP72" s="123" t="str">
        <f t="shared" si="0"/>
        <v>上尾市立西中学校</v>
      </c>
      <c r="BQ72" s="123" t="s">
        <v>679</v>
      </c>
      <c r="BR72" s="122" t="s">
        <v>1898</v>
      </c>
      <c r="BS72" s="124" t="s">
        <v>680</v>
      </c>
      <c r="BT72" s="125" t="s">
        <v>1399</v>
      </c>
      <c r="BU72" s="126" t="s">
        <v>1400</v>
      </c>
    </row>
    <row r="73" spans="2:73" s="4" customFormat="1" ht="17.25">
      <c r="B73" s="172" t="s">
        <v>1695</v>
      </c>
      <c r="C73" s="89"/>
      <c r="D73" s="89"/>
      <c r="E73" s="89"/>
      <c r="F73" s="89"/>
      <c r="G73" s="89"/>
      <c r="H73" s="89"/>
      <c r="I73" s="89"/>
      <c r="J73" s="89"/>
      <c r="K73" s="89"/>
      <c r="L73" s="173"/>
      <c r="BK73" s="120" t="s">
        <v>1899</v>
      </c>
      <c r="BL73" s="129" t="s">
        <v>1900</v>
      </c>
      <c r="BM73" s="122" t="s">
        <v>260</v>
      </c>
      <c r="BN73" s="122" t="s">
        <v>673</v>
      </c>
      <c r="BO73" s="123" t="s">
        <v>681</v>
      </c>
      <c r="BP73" s="123" t="str">
        <f t="shared" si="0"/>
        <v>上尾市立東中学校</v>
      </c>
      <c r="BQ73" s="123" t="s">
        <v>682</v>
      </c>
      <c r="BR73" s="122" t="s">
        <v>1901</v>
      </c>
      <c r="BS73" s="124" t="s">
        <v>683</v>
      </c>
      <c r="BT73" s="125" t="s">
        <v>1401</v>
      </c>
      <c r="BU73" s="126" t="s">
        <v>1402</v>
      </c>
    </row>
    <row r="74" spans="2:73" s="4" customFormat="1" ht="17.25">
      <c r="B74" s="172" t="s">
        <v>30</v>
      </c>
      <c r="C74" s="89"/>
      <c r="D74" s="89"/>
      <c r="E74" s="89"/>
      <c r="F74" s="89"/>
      <c r="G74" s="89"/>
      <c r="H74" s="89"/>
      <c r="I74" s="89"/>
      <c r="J74" s="89"/>
      <c r="K74" s="89"/>
      <c r="L74" s="173"/>
      <c r="BK74" s="120" t="s">
        <v>1902</v>
      </c>
      <c r="BL74" s="129" t="s">
        <v>1903</v>
      </c>
      <c r="BM74" s="122" t="s">
        <v>260</v>
      </c>
      <c r="BN74" s="122" t="s">
        <v>673</v>
      </c>
      <c r="BO74" s="123" t="s">
        <v>684</v>
      </c>
      <c r="BP74" s="123" t="str">
        <f t="shared" si="0"/>
        <v>上尾市立瓦葺中学校</v>
      </c>
      <c r="BQ74" s="123" t="s">
        <v>685</v>
      </c>
      <c r="BR74" s="122" t="s">
        <v>1904</v>
      </c>
      <c r="BS74" s="124" t="s">
        <v>686</v>
      </c>
      <c r="BT74" s="125" t="s">
        <v>1403</v>
      </c>
      <c r="BU74" s="126" t="s">
        <v>1404</v>
      </c>
    </row>
    <row r="75" spans="2:73" s="4" customFormat="1" ht="17.25">
      <c r="B75" s="172" t="s">
        <v>1696</v>
      </c>
      <c r="C75" s="89"/>
      <c r="D75" s="89"/>
      <c r="E75" s="89"/>
      <c r="F75" s="89"/>
      <c r="G75" s="89"/>
      <c r="H75" s="89"/>
      <c r="I75" s="89"/>
      <c r="J75" s="89"/>
      <c r="K75" s="89"/>
      <c r="L75" s="173"/>
      <c r="BK75" s="120" t="s">
        <v>1905</v>
      </c>
      <c r="BL75" s="129" t="s">
        <v>1906</v>
      </c>
      <c r="BM75" s="122" t="s">
        <v>260</v>
      </c>
      <c r="BN75" s="122" t="s">
        <v>673</v>
      </c>
      <c r="BO75" s="123" t="s">
        <v>687</v>
      </c>
      <c r="BP75" s="123" t="str">
        <f t="shared" si="0"/>
        <v>上尾市立南中学校</v>
      </c>
      <c r="BQ75" s="123" t="s">
        <v>688</v>
      </c>
      <c r="BR75" s="122" t="s">
        <v>1907</v>
      </c>
      <c r="BS75" s="124" t="s">
        <v>689</v>
      </c>
      <c r="BT75" s="125" t="s">
        <v>1405</v>
      </c>
      <c r="BU75" s="126" t="s">
        <v>1406</v>
      </c>
    </row>
    <row r="76" spans="2:73" s="4" customFormat="1" ht="18" thickBot="1">
      <c r="B76" s="174" t="s">
        <v>1697</v>
      </c>
      <c r="C76" s="175"/>
      <c r="D76" s="175"/>
      <c r="E76" s="175"/>
      <c r="F76" s="175"/>
      <c r="G76" s="175"/>
      <c r="H76" s="89"/>
      <c r="I76" s="89"/>
      <c r="J76" s="89"/>
      <c r="K76" s="89"/>
      <c r="L76" s="173"/>
      <c r="BK76" s="157" t="s">
        <v>1908</v>
      </c>
      <c r="BL76" s="158" t="s">
        <v>1909</v>
      </c>
      <c r="BM76" s="159" t="s">
        <v>260</v>
      </c>
      <c r="BN76" s="159" t="s">
        <v>673</v>
      </c>
      <c r="BO76" s="160" t="s">
        <v>690</v>
      </c>
      <c r="BP76" s="160" t="str">
        <f aca="true" t="shared" si="1" ref="BP76:BP117">+BN76&amp;BO76&amp;"中学校"</f>
        <v>上尾市立大谷中学校</v>
      </c>
      <c r="BQ76" s="160" t="s">
        <v>691</v>
      </c>
      <c r="BR76" s="159" t="s">
        <v>1910</v>
      </c>
      <c r="BS76" s="161" t="s">
        <v>692</v>
      </c>
      <c r="BT76" s="136" t="s">
        <v>1407</v>
      </c>
      <c r="BU76" s="137" t="s">
        <v>1408</v>
      </c>
    </row>
    <row r="77" spans="2:73" s="4" customFormat="1" ht="18" thickBot="1">
      <c r="B77" s="177" t="s">
        <v>1698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9"/>
      <c r="BK77" s="112" t="s">
        <v>1911</v>
      </c>
      <c r="BL77" s="141" t="s">
        <v>1912</v>
      </c>
      <c r="BM77" s="114" t="s">
        <v>273</v>
      </c>
      <c r="BN77" s="114" t="s">
        <v>693</v>
      </c>
      <c r="BO77" s="115" t="s">
        <v>694</v>
      </c>
      <c r="BP77" s="115" t="str">
        <f t="shared" si="1"/>
        <v>鴻巣市立鴻巣南中学校</v>
      </c>
      <c r="BQ77" s="115" t="s">
        <v>1913</v>
      </c>
      <c r="BR77" s="114" t="s">
        <v>1914</v>
      </c>
      <c r="BS77" s="116" t="s">
        <v>695</v>
      </c>
      <c r="BT77" s="117" t="s">
        <v>1409</v>
      </c>
      <c r="BU77" s="118" t="s">
        <v>1410</v>
      </c>
    </row>
    <row r="78" spans="2:73" s="4" customFormat="1" ht="18" thickTop="1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BK78" s="120" t="s">
        <v>1915</v>
      </c>
      <c r="BL78" s="129" t="s">
        <v>1916</v>
      </c>
      <c r="BM78" s="122" t="s">
        <v>273</v>
      </c>
      <c r="BN78" s="122" t="s">
        <v>693</v>
      </c>
      <c r="BO78" s="123" t="s">
        <v>696</v>
      </c>
      <c r="BP78" s="123" t="str">
        <f t="shared" si="1"/>
        <v>鴻巣市立赤見台中学校</v>
      </c>
      <c r="BQ78" s="123" t="s">
        <v>697</v>
      </c>
      <c r="BR78" s="122" t="s">
        <v>1917</v>
      </c>
      <c r="BS78" s="124" t="s">
        <v>698</v>
      </c>
      <c r="BT78" s="125" t="s">
        <v>1411</v>
      </c>
      <c r="BU78" s="126" t="s">
        <v>1412</v>
      </c>
    </row>
    <row r="79" spans="1:73" s="4" customFormat="1" ht="28.5">
      <c r="A79" s="253" t="s">
        <v>57</v>
      </c>
      <c r="B79" s="253"/>
      <c r="C79" s="84"/>
      <c r="D79" s="84"/>
      <c r="F79" s="84"/>
      <c r="G79" s="84"/>
      <c r="H79" s="84"/>
      <c r="I79" s="84"/>
      <c r="K79" s="84"/>
      <c r="O79" s="84"/>
      <c r="P79" s="84"/>
      <c r="Q79" s="84"/>
      <c r="BK79" s="120" t="s">
        <v>1918</v>
      </c>
      <c r="BL79" s="129" t="s">
        <v>1919</v>
      </c>
      <c r="BM79" s="122" t="s">
        <v>273</v>
      </c>
      <c r="BN79" s="122" t="s">
        <v>693</v>
      </c>
      <c r="BO79" s="123" t="s">
        <v>699</v>
      </c>
      <c r="BP79" s="123" t="str">
        <f t="shared" si="1"/>
        <v>鴻巣市立吹上中学校</v>
      </c>
      <c r="BQ79" s="123" t="s">
        <v>700</v>
      </c>
      <c r="BR79" s="122" t="s">
        <v>701</v>
      </c>
      <c r="BS79" s="124" t="s">
        <v>1762</v>
      </c>
      <c r="BT79" s="125" t="s">
        <v>1413</v>
      </c>
      <c r="BU79" s="126" t="s">
        <v>1414</v>
      </c>
    </row>
    <row r="80" spans="2:73" s="4" customFormat="1" ht="19.5" customHeight="1">
      <c r="B80" s="4" t="s">
        <v>58</v>
      </c>
      <c r="C80" s="269"/>
      <c r="D80" s="270"/>
      <c r="E80" s="270"/>
      <c r="F80" s="270"/>
      <c r="G80" s="270"/>
      <c r="H80" s="270"/>
      <c r="I80" s="270"/>
      <c r="J80" s="270"/>
      <c r="K80" s="271"/>
      <c r="L80" s="77"/>
      <c r="M80" s="77"/>
      <c r="N80" s="77"/>
      <c r="BK80" s="120" t="s">
        <v>1920</v>
      </c>
      <c r="BL80" s="129" t="s">
        <v>702</v>
      </c>
      <c r="BM80" s="122" t="s">
        <v>273</v>
      </c>
      <c r="BN80" s="122" t="s">
        <v>693</v>
      </c>
      <c r="BO80" s="123" t="s">
        <v>703</v>
      </c>
      <c r="BP80" s="123" t="str">
        <f t="shared" si="1"/>
        <v>鴻巣市立吹上北中学校</v>
      </c>
      <c r="BQ80" s="123" t="s">
        <v>704</v>
      </c>
      <c r="BR80" s="122" t="s">
        <v>705</v>
      </c>
      <c r="BS80" s="124" t="s">
        <v>1921</v>
      </c>
      <c r="BT80" s="125" t="s">
        <v>1415</v>
      </c>
      <c r="BU80" s="126" t="s">
        <v>1416</v>
      </c>
    </row>
    <row r="81" spans="2:73" s="4" customFormat="1" ht="19.5" customHeight="1">
      <c r="B81" s="4" t="s">
        <v>59</v>
      </c>
      <c r="C81" s="281"/>
      <c r="D81" s="280"/>
      <c r="E81" s="280"/>
      <c r="F81" s="280"/>
      <c r="G81" s="280"/>
      <c r="H81" s="280"/>
      <c r="I81" s="280"/>
      <c r="J81" s="280"/>
      <c r="K81" s="282"/>
      <c r="L81" s="77"/>
      <c r="M81" s="77"/>
      <c r="N81" s="77"/>
      <c r="BK81" s="120" t="s">
        <v>1922</v>
      </c>
      <c r="BL81" s="129" t="s">
        <v>706</v>
      </c>
      <c r="BM81" s="122" t="s">
        <v>273</v>
      </c>
      <c r="BN81" s="122" t="s">
        <v>707</v>
      </c>
      <c r="BO81" s="123" t="s">
        <v>1923</v>
      </c>
      <c r="BP81" s="123" t="str">
        <f t="shared" si="1"/>
        <v>北本市立東中学校</v>
      </c>
      <c r="BQ81" s="123" t="s">
        <v>708</v>
      </c>
      <c r="BR81" s="122" t="s">
        <v>709</v>
      </c>
      <c r="BS81" s="124" t="s">
        <v>710</v>
      </c>
      <c r="BT81" s="125" t="s">
        <v>1417</v>
      </c>
      <c r="BU81" s="126" t="s">
        <v>1418</v>
      </c>
    </row>
    <row r="82" spans="2:73" s="4" customFormat="1" ht="19.5" customHeight="1">
      <c r="B82" s="4" t="s">
        <v>60</v>
      </c>
      <c r="C82" s="269"/>
      <c r="D82" s="270"/>
      <c r="E82" s="270"/>
      <c r="F82" s="280"/>
      <c r="G82" s="270"/>
      <c r="H82" s="270"/>
      <c r="I82" s="270"/>
      <c r="J82" s="270"/>
      <c r="K82" s="270"/>
      <c r="L82" s="270"/>
      <c r="M82" s="270"/>
      <c r="N82" s="271"/>
      <c r="BK82" s="120" t="s">
        <v>1924</v>
      </c>
      <c r="BL82" s="129" t="s">
        <v>711</v>
      </c>
      <c r="BM82" s="122" t="s">
        <v>273</v>
      </c>
      <c r="BN82" s="122" t="s">
        <v>707</v>
      </c>
      <c r="BO82" s="123" t="s">
        <v>712</v>
      </c>
      <c r="BP82" s="123" t="str">
        <f t="shared" si="1"/>
        <v>北本市立宮内中学校</v>
      </c>
      <c r="BQ82" s="123" t="s">
        <v>713</v>
      </c>
      <c r="BR82" s="122" t="s">
        <v>714</v>
      </c>
      <c r="BS82" s="124" t="s">
        <v>715</v>
      </c>
      <c r="BT82" s="125" t="s">
        <v>1419</v>
      </c>
      <c r="BU82" s="126" t="s">
        <v>1420</v>
      </c>
    </row>
    <row r="83" spans="2:73" s="4" customFormat="1" ht="19.5" customHeight="1">
      <c r="B83" s="4" t="s">
        <v>61</v>
      </c>
      <c r="C83" s="276"/>
      <c r="D83" s="277"/>
      <c r="E83" s="94" t="s">
        <v>13</v>
      </c>
      <c r="F83" s="95" t="s">
        <v>64</v>
      </c>
      <c r="G83" s="96"/>
      <c r="H83" s="96"/>
      <c r="I83" s="96"/>
      <c r="J83" s="77"/>
      <c r="K83" s="77"/>
      <c r="L83" s="77"/>
      <c r="M83" s="77"/>
      <c r="N83" s="77"/>
      <c r="BK83" s="120" t="s">
        <v>1925</v>
      </c>
      <c r="BL83" s="129" t="s">
        <v>716</v>
      </c>
      <c r="BM83" s="122" t="s">
        <v>273</v>
      </c>
      <c r="BN83" s="122" t="s">
        <v>717</v>
      </c>
      <c r="BO83" s="123" t="s">
        <v>718</v>
      </c>
      <c r="BP83" s="123" t="str">
        <f t="shared" si="1"/>
        <v>桶川市立桶川中学校</v>
      </c>
      <c r="BQ83" s="123" t="s">
        <v>1926</v>
      </c>
      <c r="BR83" s="122" t="s">
        <v>719</v>
      </c>
      <c r="BS83" s="124" t="s">
        <v>1927</v>
      </c>
      <c r="BT83" s="125" t="s">
        <v>1421</v>
      </c>
      <c r="BU83" s="126" t="s">
        <v>1422</v>
      </c>
    </row>
    <row r="84" spans="2:73" s="4" customFormat="1" ht="19.5" customHeight="1">
      <c r="B84" s="4" t="s">
        <v>62</v>
      </c>
      <c r="C84" s="276"/>
      <c r="D84" s="277"/>
      <c r="E84" s="94" t="s">
        <v>13</v>
      </c>
      <c r="F84" s="97" t="s">
        <v>87</v>
      </c>
      <c r="G84" s="78"/>
      <c r="H84" s="78"/>
      <c r="I84" s="78"/>
      <c r="J84" s="79"/>
      <c r="K84" s="77"/>
      <c r="L84" s="77"/>
      <c r="M84" s="77"/>
      <c r="N84" s="77"/>
      <c r="BK84" s="120" t="s">
        <v>1928</v>
      </c>
      <c r="BL84" s="129" t="s">
        <v>720</v>
      </c>
      <c r="BM84" s="122" t="s">
        <v>273</v>
      </c>
      <c r="BN84" s="122" t="s">
        <v>717</v>
      </c>
      <c r="BO84" s="123" t="s">
        <v>721</v>
      </c>
      <c r="BP84" s="123" t="str">
        <f t="shared" si="1"/>
        <v>桶川市立桶川西中学校</v>
      </c>
      <c r="BQ84" s="123" t="s">
        <v>1929</v>
      </c>
      <c r="BR84" s="122" t="s">
        <v>722</v>
      </c>
      <c r="BS84" s="124" t="s">
        <v>723</v>
      </c>
      <c r="BT84" s="125" t="s">
        <v>1423</v>
      </c>
      <c r="BU84" s="126" t="s">
        <v>1424</v>
      </c>
    </row>
    <row r="85" spans="2:73" s="4" customFormat="1" ht="19.5" customHeight="1">
      <c r="B85" s="4" t="s">
        <v>77</v>
      </c>
      <c r="C85" s="276"/>
      <c r="D85" s="277"/>
      <c r="E85" s="77"/>
      <c r="F85" s="77"/>
      <c r="G85" s="77"/>
      <c r="H85" s="77"/>
      <c r="I85" s="77"/>
      <c r="J85" s="77"/>
      <c r="K85" s="77"/>
      <c r="L85" s="77"/>
      <c r="M85" s="77"/>
      <c r="N85" s="77"/>
      <c r="BK85" s="120" t="s">
        <v>1930</v>
      </c>
      <c r="BL85" s="129" t="s">
        <v>724</v>
      </c>
      <c r="BM85" s="122" t="s">
        <v>273</v>
      </c>
      <c r="BN85" s="122" t="s">
        <v>717</v>
      </c>
      <c r="BO85" s="123" t="s">
        <v>725</v>
      </c>
      <c r="BP85" s="123" t="str">
        <f t="shared" si="1"/>
        <v>桶川市立加納中学校</v>
      </c>
      <c r="BQ85" s="123" t="s">
        <v>726</v>
      </c>
      <c r="BR85" s="122" t="s">
        <v>727</v>
      </c>
      <c r="BS85" s="124" t="s">
        <v>728</v>
      </c>
      <c r="BT85" s="125" t="s">
        <v>1425</v>
      </c>
      <c r="BU85" s="126" t="s">
        <v>1426</v>
      </c>
    </row>
    <row r="86" spans="2:73" s="4" customFormat="1" ht="19.5" customHeight="1" thickBot="1">
      <c r="B86" s="4" t="s">
        <v>63</v>
      </c>
      <c r="C86" s="311"/>
      <c r="D86" s="312"/>
      <c r="E86" s="98" t="s">
        <v>3</v>
      </c>
      <c r="F86" s="288"/>
      <c r="G86" s="289"/>
      <c r="H86" s="290"/>
      <c r="I86" s="99" t="s">
        <v>4</v>
      </c>
      <c r="J86" s="288"/>
      <c r="K86" s="290"/>
      <c r="L86" s="100" t="s">
        <v>13</v>
      </c>
      <c r="M86" s="97" t="s">
        <v>87</v>
      </c>
      <c r="N86" s="79"/>
      <c r="BK86" s="131" t="s">
        <v>1931</v>
      </c>
      <c r="BL86" s="132" t="s">
        <v>729</v>
      </c>
      <c r="BM86" s="133" t="s">
        <v>273</v>
      </c>
      <c r="BN86" s="133" t="s">
        <v>730</v>
      </c>
      <c r="BO86" s="134" t="s">
        <v>731</v>
      </c>
      <c r="BP86" s="134" t="str">
        <f t="shared" si="1"/>
        <v>埼玉県立伊奈学園中学校</v>
      </c>
      <c r="BQ86" s="134" t="s">
        <v>1932</v>
      </c>
      <c r="BR86" s="133" t="s">
        <v>1933</v>
      </c>
      <c r="BS86" s="135" t="s">
        <v>1755</v>
      </c>
      <c r="BT86" s="139" t="s">
        <v>1427</v>
      </c>
      <c r="BU86" s="140" t="s">
        <v>1428</v>
      </c>
    </row>
    <row r="87" spans="63:73" s="4" customFormat="1" ht="17.25">
      <c r="BK87" s="151" t="s">
        <v>1934</v>
      </c>
      <c r="BL87" s="152" t="s">
        <v>1935</v>
      </c>
      <c r="BM87" s="153" t="s">
        <v>289</v>
      </c>
      <c r="BN87" s="153" t="s">
        <v>732</v>
      </c>
      <c r="BO87" s="154" t="s">
        <v>733</v>
      </c>
      <c r="BP87" s="154" t="str">
        <f t="shared" si="1"/>
        <v>川越市立芳野中学校</v>
      </c>
      <c r="BQ87" s="154" t="s">
        <v>734</v>
      </c>
      <c r="BR87" s="199" t="s">
        <v>1936</v>
      </c>
      <c r="BS87" s="155" t="s">
        <v>1763</v>
      </c>
      <c r="BT87" s="142" t="s">
        <v>1429</v>
      </c>
      <c r="BU87" s="156" t="s">
        <v>1430</v>
      </c>
    </row>
    <row r="88" spans="3:73" s="4" customFormat="1" ht="17.25">
      <c r="C88" s="266" t="s">
        <v>175</v>
      </c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8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20" t="s">
        <v>1937</v>
      </c>
      <c r="BL88" s="129" t="s">
        <v>1938</v>
      </c>
      <c r="BM88" s="122" t="s">
        <v>289</v>
      </c>
      <c r="BN88" s="122" t="s">
        <v>732</v>
      </c>
      <c r="BO88" s="123" t="s">
        <v>735</v>
      </c>
      <c r="BP88" s="123" t="str">
        <f t="shared" si="1"/>
        <v>川越市立福原中学校</v>
      </c>
      <c r="BQ88" s="123" t="s">
        <v>736</v>
      </c>
      <c r="BR88" s="146" t="s">
        <v>1939</v>
      </c>
      <c r="BS88" s="124" t="s">
        <v>737</v>
      </c>
      <c r="BT88" s="125" t="s">
        <v>1431</v>
      </c>
      <c r="BU88" s="126" t="s">
        <v>1432</v>
      </c>
    </row>
    <row r="89" spans="3:73" s="4" customFormat="1" ht="17.25">
      <c r="C89" s="283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5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20" t="s">
        <v>1940</v>
      </c>
      <c r="BL89" s="129" t="s">
        <v>738</v>
      </c>
      <c r="BM89" s="122" t="s">
        <v>289</v>
      </c>
      <c r="BN89" s="122" t="s">
        <v>732</v>
      </c>
      <c r="BO89" s="123" t="s">
        <v>739</v>
      </c>
      <c r="BP89" s="123" t="str">
        <f t="shared" si="1"/>
        <v>川越市立名細中学校</v>
      </c>
      <c r="BQ89" s="123" t="s">
        <v>740</v>
      </c>
      <c r="BR89" s="146" t="s">
        <v>1941</v>
      </c>
      <c r="BS89" s="124" t="s">
        <v>1764</v>
      </c>
      <c r="BT89" s="125" t="s">
        <v>1433</v>
      </c>
      <c r="BU89" s="130" t="s">
        <v>1434</v>
      </c>
    </row>
    <row r="90" spans="1:75" ht="17.25">
      <c r="A90" s="4"/>
      <c r="B90" s="4"/>
      <c r="BK90" s="120" t="s">
        <v>1942</v>
      </c>
      <c r="BL90" s="129" t="s">
        <v>741</v>
      </c>
      <c r="BM90" s="122" t="s">
        <v>289</v>
      </c>
      <c r="BN90" s="122" t="s">
        <v>732</v>
      </c>
      <c r="BO90" s="123" t="s">
        <v>742</v>
      </c>
      <c r="BP90" s="123" t="str">
        <f t="shared" si="1"/>
        <v>川越市立霞ケ関東中学校</v>
      </c>
      <c r="BQ90" s="123" t="s">
        <v>743</v>
      </c>
      <c r="BR90" s="146" t="s">
        <v>1943</v>
      </c>
      <c r="BS90" s="124" t="s">
        <v>744</v>
      </c>
      <c r="BT90" s="125" t="s">
        <v>1435</v>
      </c>
      <c r="BU90" s="130" t="s">
        <v>1436</v>
      </c>
      <c r="BV90" s="4"/>
      <c r="BW90" s="4"/>
    </row>
    <row r="91" spans="1:75" ht="17.25">
      <c r="A91" s="4"/>
      <c r="B91" s="4"/>
      <c r="BK91" s="120" t="s">
        <v>1944</v>
      </c>
      <c r="BL91" s="129" t="s">
        <v>745</v>
      </c>
      <c r="BM91" s="122" t="s">
        <v>289</v>
      </c>
      <c r="BN91" s="122" t="s">
        <v>732</v>
      </c>
      <c r="BO91" s="123" t="s">
        <v>746</v>
      </c>
      <c r="BP91" s="123" t="str">
        <f t="shared" si="1"/>
        <v>川越市立霞ケ関西中学校</v>
      </c>
      <c r="BQ91" s="123" t="s">
        <v>747</v>
      </c>
      <c r="BR91" s="146" t="s">
        <v>1945</v>
      </c>
      <c r="BS91" s="124" t="s">
        <v>748</v>
      </c>
      <c r="BT91" s="125" t="s">
        <v>1437</v>
      </c>
      <c r="BU91" s="126" t="s">
        <v>1438</v>
      </c>
      <c r="BV91" s="4"/>
      <c r="BW91" s="4"/>
    </row>
    <row r="92" spans="1:75" ht="17.25">
      <c r="A92" s="4"/>
      <c r="B92" s="4"/>
      <c r="BK92" s="120" t="s">
        <v>1946</v>
      </c>
      <c r="BL92" s="129" t="s">
        <v>749</v>
      </c>
      <c r="BM92" s="122" t="s">
        <v>289</v>
      </c>
      <c r="BN92" s="122" t="s">
        <v>750</v>
      </c>
      <c r="BO92" s="123" t="s">
        <v>751</v>
      </c>
      <c r="BP92" s="123" t="str">
        <f t="shared" si="1"/>
        <v>狭山市立西中学校</v>
      </c>
      <c r="BQ92" s="123" t="s">
        <v>752</v>
      </c>
      <c r="BR92" s="146" t="s">
        <v>1947</v>
      </c>
      <c r="BS92" s="124" t="s">
        <v>753</v>
      </c>
      <c r="BT92" s="125" t="s">
        <v>1439</v>
      </c>
      <c r="BU92" s="130" t="s">
        <v>1440</v>
      </c>
      <c r="BV92" s="4"/>
      <c r="BW92" s="4"/>
    </row>
    <row r="93" spans="1:75" ht="17.25">
      <c r="A93" s="4"/>
      <c r="B93" s="4"/>
      <c r="BK93" s="120" t="s">
        <v>1948</v>
      </c>
      <c r="BL93" s="129" t="s">
        <v>754</v>
      </c>
      <c r="BM93" s="122" t="s">
        <v>289</v>
      </c>
      <c r="BN93" s="122" t="s">
        <v>750</v>
      </c>
      <c r="BO93" s="123" t="s">
        <v>755</v>
      </c>
      <c r="BP93" s="123" t="str">
        <f t="shared" si="1"/>
        <v>狭山市立山王中学校</v>
      </c>
      <c r="BQ93" s="123" t="s">
        <v>756</v>
      </c>
      <c r="BR93" s="146" t="s">
        <v>1949</v>
      </c>
      <c r="BS93" s="124" t="s">
        <v>1765</v>
      </c>
      <c r="BT93" s="125" t="s">
        <v>1441</v>
      </c>
      <c r="BU93" s="130" t="s">
        <v>1442</v>
      </c>
      <c r="BV93" s="4"/>
      <c r="BW93" s="4"/>
    </row>
    <row r="94" spans="1:75" ht="17.25">
      <c r="A94" s="4"/>
      <c r="B94" s="4"/>
      <c r="BK94" s="120" t="s">
        <v>1950</v>
      </c>
      <c r="BL94" s="129" t="s">
        <v>757</v>
      </c>
      <c r="BM94" s="122" t="s">
        <v>289</v>
      </c>
      <c r="BN94" s="122" t="s">
        <v>750</v>
      </c>
      <c r="BO94" s="123" t="s">
        <v>758</v>
      </c>
      <c r="BP94" s="123" t="str">
        <f t="shared" si="1"/>
        <v>狭山市立中央中学校</v>
      </c>
      <c r="BQ94" s="123" t="s">
        <v>759</v>
      </c>
      <c r="BR94" s="146" t="s">
        <v>1951</v>
      </c>
      <c r="BS94" s="124" t="s">
        <v>760</v>
      </c>
      <c r="BT94" s="125" t="s">
        <v>1443</v>
      </c>
      <c r="BU94" s="126" t="s">
        <v>1444</v>
      </c>
      <c r="BV94" s="4"/>
      <c r="BW94" s="4"/>
    </row>
    <row r="95" spans="1:75" ht="17.25">
      <c r="A95" s="4"/>
      <c r="B95" s="4"/>
      <c r="BK95" s="120" t="s">
        <v>1952</v>
      </c>
      <c r="BL95" s="129" t="s">
        <v>761</v>
      </c>
      <c r="BM95" s="122" t="s">
        <v>289</v>
      </c>
      <c r="BN95" s="122" t="s">
        <v>762</v>
      </c>
      <c r="BO95" s="123" t="s">
        <v>763</v>
      </c>
      <c r="BP95" s="123" t="str">
        <f t="shared" si="1"/>
        <v>所沢市立所沢中学校</v>
      </c>
      <c r="BQ95" s="123" t="s">
        <v>1953</v>
      </c>
      <c r="BR95" s="146" t="s">
        <v>1954</v>
      </c>
      <c r="BS95" s="124" t="s">
        <v>764</v>
      </c>
      <c r="BT95" s="125" t="s">
        <v>1445</v>
      </c>
      <c r="BU95" s="130" t="s">
        <v>1446</v>
      </c>
      <c r="BV95" s="4"/>
      <c r="BW95" s="4"/>
    </row>
    <row r="96" spans="1:75" ht="17.25">
      <c r="A96" s="4"/>
      <c r="B96" s="4"/>
      <c r="BK96" s="120" t="s">
        <v>1955</v>
      </c>
      <c r="BL96" s="129" t="s">
        <v>765</v>
      </c>
      <c r="BM96" s="122" t="s">
        <v>289</v>
      </c>
      <c r="BN96" s="122" t="s">
        <v>762</v>
      </c>
      <c r="BO96" s="123" t="s">
        <v>766</v>
      </c>
      <c r="BP96" s="123" t="str">
        <f t="shared" si="1"/>
        <v>所沢市立東中学校</v>
      </c>
      <c r="BQ96" s="123" t="s">
        <v>767</v>
      </c>
      <c r="BR96" s="146" t="s">
        <v>1956</v>
      </c>
      <c r="BS96" s="124" t="s">
        <v>768</v>
      </c>
      <c r="BT96" s="125" t="s">
        <v>1447</v>
      </c>
      <c r="BU96" s="130" t="s">
        <v>1448</v>
      </c>
      <c r="BV96" s="4"/>
      <c r="BW96" s="4"/>
    </row>
    <row r="97" spans="1:75" ht="17.25">
      <c r="A97" s="4"/>
      <c r="B97" s="4"/>
      <c r="BK97" s="120" t="s">
        <v>1957</v>
      </c>
      <c r="BL97" s="129" t="s">
        <v>769</v>
      </c>
      <c r="BM97" s="122" t="s">
        <v>289</v>
      </c>
      <c r="BN97" s="122" t="s">
        <v>762</v>
      </c>
      <c r="BO97" s="123" t="s">
        <v>770</v>
      </c>
      <c r="BP97" s="123" t="str">
        <f t="shared" si="1"/>
        <v>所沢市立小手指中学校</v>
      </c>
      <c r="BQ97" s="123" t="s">
        <v>771</v>
      </c>
      <c r="BR97" s="146" t="s">
        <v>1958</v>
      </c>
      <c r="BS97" s="124" t="s">
        <v>772</v>
      </c>
      <c r="BT97" s="125" t="s">
        <v>1449</v>
      </c>
      <c r="BU97" s="130" t="s">
        <v>1450</v>
      </c>
      <c r="BV97" s="4"/>
      <c r="BW97" s="4"/>
    </row>
    <row r="98" spans="1:75" ht="17.25">
      <c r="A98" s="4"/>
      <c r="B98" s="4"/>
      <c r="BK98" s="120" t="s">
        <v>1959</v>
      </c>
      <c r="BL98" s="129" t="s">
        <v>773</v>
      </c>
      <c r="BM98" s="122" t="s">
        <v>289</v>
      </c>
      <c r="BN98" s="122" t="s">
        <v>762</v>
      </c>
      <c r="BO98" s="123" t="s">
        <v>774</v>
      </c>
      <c r="BP98" s="123" t="str">
        <f t="shared" si="1"/>
        <v>所沢市立向陽中学校</v>
      </c>
      <c r="BQ98" s="123" t="s">
        <v>775</v>
      </c>
      <c r="BR98" s="146" t="s">
        <v>1960</v>
      </c>
      <c r="BS98" s="124" t="s">
        <v>776</v>
      </c>
      <c r="BT98" s="125" t="s">
        <v>1451</v>
      </c>
      <c r="BU98" s="130" t="s">
        <v>1452</v>
      </c>
      <c r="BV98" s="4"/>
      <c r="BW98" s="4"/>
    </row>
    <row r="99" spans="1:75" ht="17.25">
      <c r="A99" s="4"/>
      <c r="B99" s="4"/>
      <c r="BK99" s="120" t="s">
        <v>1961</v>
      </c>
      <c r="BL99" s="129" t="s">
        <v>777</v>
      </c>
      <c r="BM99" s="122" t="s">
        <v>289</v>
      </c>
      <c r="BN99" s="122" t="s">
        <v>762</v>
      </c>
      <c r="BO99" s="123" t="s">
        <v>778</v>
      </c>
      <c r="BP99" s="123" t="str">
        <f t="shared" si="1"/>
        <v>所沢市立美原中学校</v>
      </c>
      <c r="BQ99" s="123" t="s">
        <v>779</v>
      </c>
      <c r="BR99" s="146" t="s">
        <v>1962</v>
      </c>
      <c r="BS99" s="124" t="s">
        <v>780</v>
      </c>
      <c r="BT99" s="125" t="s">
        <v>1453</v>
      </c>
      <c r="BU99" s="130" t="s">
        <v>1454</v>
      </c>
      <c r="BV99" s="4"/>
      <c r="BW99" s="4"/>
    </row>
    <row r="100" spans="1:75" ht="17.25">
      <c r="A100" s="4"/>
      <c r="B100" s="4"/>
      <c r="BK100" s="120" t="s">
        <v>1963</v>
      </c>
      <c r="BL100" s="129" t="s">
        <v>781</v>
      </c>
      <c r="BM100" s="122" t="s">
        <v>289</v>
      </c>
      <c r="BN100" s="122" t="s">
        <v>762</v>
      </c>
      <c r="BO100" s="123" t="s">
        <v>782</v>
      </c>
      <c r="BP100" s="123" t="str">
        <f t="shared" si="1"/>
        <v>所沢市立中央中学校</v>
      </c>
      <c r="BQ100" s="123" t="s">
        <v>783</v>
      </c>
      <c r="BR100" s="146" t="s">
        <v>1962</v>
      </c>
      <c r="BS100" s="124" t="s">
        <v>784</v>
      </c>
      <c r="BT100" s="125" t="s">
        <v>1455</v>
      </c>
      <c r="BU100" s="130" t="s">
        <v>1456</v>
      </c>
      <c r="BV100" s="4"/>
      <c r="BW100" s="4"/>
    </row>
    <row r="101" spans="1:75" ht="17.25">
      <c r="A101" s="4"/>
      <c r="B101" s="4"/>
      <c r="BK101" s="120" t="s">
        <v>1964</v>
      </c>
      <c r="BL101" s="129" t="s">
        <v>785</v>
      </c>
      <c r="BM101" s="122" t="s">
        <v>289</v>
      </c>
      <c r="BN101" s="122" t="s">
        <v>762</v>
      </c>
      <c r="BO101" s="123" t="s">
        <v>786</v>
      </c>
      <c r="BP101" s="123" t="str">
        <f t="shared" si="1"/>
        <v>所沢市立北野中学校</v>
      </c>
      <c r="BQ101" s="123" t="s">
        <v>787</v>
      </c>
      <c r="BR101" s="146" t="s">
        <v>1965</v>
      </c>
      <c r="BS101" s="124" t="s">
        <v>788</v>
      </c>
      <c r="BT101" s="125" t="s">
        <v>1457</v>
      </c>
      <c r="BU101" s="130" t="s">
        <v>1458</v>
      </c>
      <c r="BV101" s="4"/>
      <c r="BW101" s="4"/>
    </row>
    <row r="102" spans="1:75" ht="17.25">
      <c r="A102" s="4"/>
      <c r="B102" s="4"/>
      <c r="BK102" s="120" t="s">
        <v>1966</v>
      </c>
      <c r="BL102" s="129" t="s">
        <v>789</v>
      </c>
      <c r="BM102" s="122" t="s">
        <v>289</v>
      </c>
      <c r="BN102" s="122" t="s">
        <v>790</v>
      </c>
      <c r="BO102" s="123" t="s">
        <v>791</v>
      </c>
      <c r="BP102" s="123" t="str">
        <f t="shared" si="1"/>
        <v>飯能市立飯能第一中学校</v>
      </c>
      <c r="BQ102" s="123" t="s">
        <v>1967</v>
      </c>
      <c r="BR102" s="146" t="s">
        <v>1968</v>
      </c>
      <c r="BS102" s="124" t="s">
        <v>792</v>
      </c>
      <c r="BT102" s="125" t="s">
        <v>1459</v>
      </c>
      <c r="BU102" s="130" t="s">
        <v>1460</v>
      </c>
      <c r="BV102" s="4"/>
      <c r="BW102" s="4"/>
    </row>
    <row r="103" spans="1:75" ht="17.25">
      <c r="A103" s="4"/>
      <c r="B103" s="4"/>
      <c r="BK103" s="120" t="s">
        <v>1969</v>
      </c>
      <c r="BL103" s="129" t="s">
        <v>793</v>
      </c>
      <c r="BM103" s="122" t="s">
        <v>289</v>
      </c>
      <c r="BN103" s="122" t="s">
        <v>790</v>
      </c>
      <c r="BO103" s="123" t="s">
        <v>794</v>
      </c>
      <c r="BP103" s="123" t="str">
        <f t="shared" si="1"/>
        <v>飯能市立飯能西中学校</v>
      </c>
      <c r="BQ103" s="123" t="s">
        <v>1970</v>
      </c>
      <c r="BR103" s="146" t="s">
        <v>1971</v>
      </c>
      <c r="BS103" s="124" t="s">
        <v>795</v>
      </c>
      <c r="BT103" s="125" t="s">
        <v>1461</v>
      </c>
      <c r="BU103" s="130" t="s">
        <v>1462</v>
      </c>
      <c r="BV103" s="4"/>
      <c r="BW103" s="4"/>
    </row>
    <row r="104" spans="1:75" ht="17.25">
      <c r="A104" s="4"/>
      <c r="B104" s="4"/>
      <c r="BK104" s="120" t="s">
        <v>1972</v>
      </c>
      <c r="BL104" s="129" t="s">
        <v>796</v>
      </c>
      <c r="BM104" s="122" t="s">
        <v>289</v>
      </c>
      <c r="BN104" s="122" t="s">
        <v>797</v>
      </c>
      <c r="BO104" s="123" t="s">
        <v>798</v>
      </c>
      <c r="BP104" s="123" t="str">
        <f t="shared" si="1"/>
        <v>毛呂山町立毛呂山中学校</v>
      </c>
      <c r="BQ104" s="123" t="s">
        <v>1973</v>
      </c>
      <c r="BR104" s="146" t="s">
        <v>1974</v>
      </c>
      <c r="BS104" s="124" t="s">
        <v>799</v>
      </c>
      <c r="BT104" s="125" t="s">
        <v>1463</v>
      </c>
      <c r="BU104" s="126" t="s">
        <v>1464</v>
      </c>
      <c r="BV104" s="4"/>
      <c r="BW104" s="4"/>
    </row>
    <row r="105" spans="1:75" ht="17.25">
      <c r="A105" s="4"/>
      <c r="B105" s="4"/>
      <c r="BK105" s="120" t="s">
        <v>1975</v>
      </c>
      <c r="BL105" s="129" t="s">
        <v>800</v>
      </c>
      <c r="BM105" s="122" t="s">
        <v>289</v>
      </c>
      <c r="BN105" s="122" t="s">
        <v>801</v>
      </c>
      <c r="BO105" s="123" t="s">
        <v>802</v>
      </c>
      <c r="BP105" s="123" t="str">
        <f t="shared" si="1"/>
        <v>坂戸市立坂戸中学校</v>
      </c>
      <c r="BQ105" s="123" t="s">
        <v>1976</v>
      </c>
      <c r="BR105" s="147" t="s">
        <v>1977</v>
      </c>
      <c r="BS105" s="148" t="s">
        <v>803</v>
      </c>
      <c r="BT105" s="149" t="s">
        <v>1465</v>
      </c>
      <c r="BU105" s="130" t="s">
        <v>1466</v>
      </c>
      <c r="BV105" s="4"/>
      <c r="BW105" s="4"/>
    </row>
    <row r="106" spans="1:75" ht="17.25">
      <c r="A106" s="4"/>
      <c r="B106" s="4"/>
      <c r="BK106" s="120" t="s">
        <v>1978</v>
      </c>
      <c r="BL106" s="129" t="s">
        <v>804</v>
      </c>
      <c r="BM106" s="122" t="s">
        <v>289</v>
      </c>
      <c r="BN106" s="122" t="s">
        <v>801</v>
      </c>
      <c r="BO106" s="123" t="s">
        <v>805</v>
      </c>
      <c r="BP106" s="123" t="str">
        <f t="shared" si="1"/>
        <v>坂戸市立住吉中学校</v>
      </c>
      <c r="BQ106" s="123" t="s">
        <v>806</v>
      </c>
      <c r="BR106" s="146" t="s">
        <v>1979</v>
      </c>
      <c r="BS106" s="124" t="s">
        <v>807</v>
      </c>
      <c r="BT106" s="125" t="s">
        <v>1467</v>
      </c>
      <c r="BU106" s="126" t="s">
        <v>1468</v>
      </c>
      <c r="BV106" s="4"/>
      <c r="BW106" s="4"/>
    </row>
    <row r="107" spans="1:75" ht="17.25">
      <c r="A107" s="4"/>
      <c r="B107" s="4"/>
      <c r="BK107" s="120" t="s">
        <v>1980</v>
      </c>
      <c r="BL107" s="129" t="s">
        <v>808</v>
      </c>
      <c r="BM107" s="122" t="s">
        <v>289</v>
      </c>
      <c r="BN107" s="122" t="s">
        <v>801</v>
      </c>
      <c r="BO107" s="123" t="s">
        <v>809</v>
      </c>
      <c r="BP107" s="123" t="str">
        <f t="shared" si="1"/>
        <v>坂戸市立千代田中学校</v>
      </c>
      <c r="BQ107" s="123" t="s">
        <v>810</v>
      </c>
      <c r="BR107" s="146" t="s">
        <v>1981</v>
      </c>
      <c r="BS107" s="124" t="s">
        <v>811</v>
      </c>
      <c r="BT107" s="125" t="s">
        <v>1469</v>
      </c>
      <c r="BU107" s="130" t="s">
        <v>1470</v>
      </c>
      <c r="BV107" s="4"/>
      <c r="BW107" s="4"/>
    </row>
    <row r="108" spans="1:75" ht="17.25">
      <c r="A108" s="4"/>
      <c r="B108" s="4"/>
      <c r="BK108" s="120" t="s">
        <v>1982</v>
      </c>
      <c r="BL108" s="129" t="s">
        <v>812</v>
      </c>
      <c r="BM108" s="122" t="s">
        <v>289</v>
      </c>
      <c r="BN108" s="122" t="s">
        <v>813</v>
      </c>
      <c r="BO108" s="123" t="s">
        <v>814</v>
      </c>
      <c r="BP108" s="123" t="str">
        <f t="shared" si="1"/>
        <v>鶴ヶ島市立鶴ヶ島中学校</v>
      </c>
      <c r="BQ108" s="123" t="s">
        <v>1983</v>
      </c>
      <c r="BR108" s="146" t="s">
        <v>1984</v>
      </c>
      <c r="BS108" s="124" t="s">
        <v>815</v>
      </c>
      <c r="BT108" s="125" t="s">
        <v>1471</v>
      </c>
      <c r="BU108" s="130" t="s">
        <v>1472</v>
      </c>
      <c r="BV108" s="4"/>
      <c r="BW108" s="4"/>
    </row>
    <row r="109" spans="1:75" ht="17.25">
      <c r="A109" s="4"/>
      <c r="B109" s="4"/>
      <c r="BK109" s="120" t="s">
        <v>1985</v>
      </c>
      <c r="BL109" s="129" t="s">
        <v>816</v>
      </c>
      <c r="BM109" s="122" t="s">
        <v>289</v>
      </c>
      <c r="BN109" s="122" t="s">
        <v>813</v>
      </c>
      <c r="BO109" s="123" t="s">
        <v>817</v>
      </c>
      <c r="BP109" s="123" t="str">
        <f t="shared" si="1"/>
        <v>鶴ヶ島市立藤中学校</v>
      </c>
      <c r="BQ109" s="123" t="s">
        <v>818</v>
      </c>
      <c r="BR109" s="146" t="s">
        <v>1986</v>
      </c>
      <c r="BS109" s="124" t="s">
        <v>819</v>
      </c>
      <c r="BT109" s="125" t="s">
        <v>1473</v>
      </c>
      <c r="BU109" s="130" t="s">
        <v>2221</v>
      </c>
      <c r="BV109" s="4"/>
      <c r="BW109" s="4"/>
    </row>
    <row r="110" spans="1:75" ht="17.25">
      <c r="A110" s="4"/>
      <c r="B110" s="4"/>
      <c r="BK110" s="120"/>
      <c r="BL110" s="129" t="s">
        <v>820</v>
      </c>
      <c r="BM110" s="122" t="s">
        <v>289</v>
      </c>
      <c r="BN110" s="122" t="s">
        <v>813</v>
      </c>
      <c r="BO110" s="123" t="s">
        <v>928</v>
      </c>
      <c r="BP110" s="123" t="str">
        <f t="shared" si="1"/>
        <v>鶴ヶ島市立富士見中学校</v>
      </c>
      <c r="BQ110" s="123" t="s">
        <v>2215</v>
      </c>
      <c r="BR110" s="146" t="s">
        <v>2216</v>
      </c>
      <c r="BS110" s="124" t="s">
        <v>2217</v>
      </c>
      <c r="BT110" s="125" t="s">
        <v>2218</v>
      </c>
      <c r="BU110" s="130" t="s">
        <v>2222</v>
      </c>
      <c r="BV110" s="4"/>
      <c r="BW110" s="4"/>
    </row>
    <row r="111" spans="1:75" ht="17.25">
      <c r="A111" s="4"/>
      <c r="B111" s="4"/>
      <c r="BK111" s="120" t="s">
        <v>1987</v>
      </c>
      <c r="BL111" s="129" t="s">
        <v>823</v>
      </c>
      <c r="BM111" s="122" t="s">
        <v>289</v>
      </c>
      <c r="BN111" s="122" t="s">
        <v>813</v>
      </c>
      <c r="BO111" s="123" t="s">
        <v>751</v>
      </c>
      <c r="BP111" s="123" t="str">
        <f t="shared" si="1"/>
        <v>鶴ヶ島市立西中学校</v>
      </c>
      <c r="BQ111" s="123" t="s">
        <v>821</v>
      </c>
      <c r="BR111" s="146" t="s">
        <v>1988</v>
      </c>
      <c r="BS111" s="124" t="s">
        <v>822</v>
      </c>
      <c r="BT111" s="125" t="s">
        <v>1474</v>
      </c>
      <c r="BU111" s="130" t="s">
        <v>1475</v>
      </c>
      <c r="BV111" s="4"/>
      <c r="BW111" s="4"/>
    </row>
    <row r="112" spans="1:75" ht="17.25">
      <c r="A112" s="4"/>
      <c r="B112" s="4"/>
      <c r="BK112" s="120" t="s">
        <v>1989</v>
      </c>
      <c r="BL112" s="129" t="s">
        <v>828</v>
      </c>
      <c r="BM112" s="122" t="s">
        <v>289</v>
      </c>
      <c r="BN112" s="122" t="s">
        <v>824</v>
      </c>
      <c r="BO112" s="123" t="s">
        <v>825</v>
      </c>
      <c r="BP112" s="123" t="str">
        <f t="shared" si="1"/>
        <v>入間市立金子中学校</v>
      </c>
      <c r="BQ112" s="123" t="s">
        <v>826</v>
      </c>
      <c r="BR112" s="122" t="s">
        <v>1990</v>
      </c>
      <c r="BS112" s="124" t="s">
        <v>827</v>
      </c>
      <c r="BT112" s="125" t="s">
        <v>1476</v>
      </c>
      <c r="BU112" s="126" t="s">
        <v>1477</v>
      </c>
      <c r="BV112" s="4"/>
      <c r="BW112" s="4"/>
    </row>
    <row r="113" spans="1:75" ht="17.25">
      <c r="A113" s="4"/>
      <c r="B113" s="4"/>
      <c r="BK113" s="120" t="s">
        <v>1991</v>
      </c>
      <c r="BL113" s="129" t="s">
        <v>832</v>
      </c>
      <c r="BM113" s="122" t="s">
        <v>289</v>
      </c>
      <c r="BN113" s="122" t="s">
        <v>824</v>
      </c>
      <c r="BO113" s="123" t="s">
        <v>829</v>
      </c>
      <c r="BP113" s="123" t="str">
        <f t="shared" si="1"/>
        <v>入間市立野田中学校</v>
      </c>
      <c r="BQ113" s="123" t="s">
        <v>830</v>
      </c>
      <c r="BR113" s="122" t="s">
        <v>1992</v>
      </c>
      <c r="BS113" s="124" t="s">
        <v>831</v>
      </c>
      <c r="BT113" s="125" t="s">
        <v>1478</v>
      </c>
      <c r="BU113" s="130" t="s">
        <v>1479</v>
      </c>
      <c r="BV113" s="4"/>
      <c r="BW113" s="4"/>
    </row>
    <row r="114" spans="1:75" ht="17.25">
      <c r="A114" s="4"/>
      <c r="B114" s="4"/>
      <c r="BK114" s="120" t="s">
        <v>1993</v>
      </c>
      <c r="BL114" s="129" t="s">
        <v>836</v>
      </c>
      <c r="BM114" s="122" t="s">
        <v>289</v>
      </c>
      <c r="BN114" s="122" t="s">
        <v>833</v>
      </c>
      <c r="BO114" s="123" t="s">
        <v>751</v>
      </c>
      <c r="BP114" s="123" t="str">
        <f t="shared" si="1"/>
        <v>富士見市立西中学校</v>
      </c>
      <c r="BQ114" s="123" t="s">
        <v>834</v>
      </c>
      <c r="BR114" s="122" t="s">
        <v>1994</v>
      </c>
      <c r="BS114" s="124" t="s">
        <v>835</v>
      </c>
      <c r="BT114" s="125" t="s">
        <v>1480</v>
      </c>
      <c r="BU114" s="130" t="s">
        <v>1481</v>
      </c>
      <c r="BV114" s="4"/>
      <c r="BW114" s="4"/>
    </row>
    <row r="115" spans="1:75" ht="17.25">
      <c r="A115" s="4"/>
      <c r="B115" s="4"/>
      <c r="BK115" s="120" t="s">
        <v>1995</v>
      </c>
      <c r="BL115" s="129" t="s">
        <v>2212</v>
      </c>
      <c r="BM115" s="122" t="s">
        <v>289</v>
      </c>
      <c r="BN115" s="122" t="s">
        <v>837</v>
      </c>
      <c r="BO115" s="123" t="s">
        <v>838</v>
      </c>
      <c r="BP115" s="123" t="str">
        <f t="shared" si="1"/>
        <v>ふじみ野市立福岡中学校</v>
      </c>
      <c r="BQ115" s="123" t="s">
        <v>839</v>
      </c>
      <c r="BR115" s="147" t="s">
        <v>1996</v>
      </c>
      <c r="BS115" s="148" t="s">
        <v>840</v>
      </c>
      <c r="BT115" s="149" t="s">
        <v>1482</v>
      </c>
      <c r="BU115" s="150" t="s">
        <v>1997</v>
      </c>
      <c r="BV115" s="4"/>
      <c r="BW115" s="4"/>
    </row>
    <row r="116" spans="1:75" ht="17.25">
      <c r="A116" s="4"/>
      <c r="B116" s="4"/>
      <c r="BK116" s="120" t="s">
        <v>1998</v>
      </c>
      <c r="BL116" s="129" t="s">
        <v>2213</v>
      </c>
      <c r="BM116" s="122" t="s">
        <v>289</v>
      </c>
      <c r="BN116" s="122" t="s">
        <v>837</v>
      </c>
      <c r="BO116" s="123" t="s">
        <v>1758</v>
      </c>
      <c r="BP116" s="123" t="str">
        <f>+BN116&amp;BO116&amp;"中学校"</f>
        <v>ふじみ野市立大井中学校</v>
      </c>
      <c r="BQ116" s="123" t="s">
        <v>1759</v>
      </c>
      <c r="BR116" s="147" t="s">
        <v>1999</v>
      </c>
      <c r="BS116" s="148" t="s">
        <v>1760</v>
      </c>
      <c r="BT116" s="149" t="s">
        <v>2000</v>
      </c>
      <c r="BU116" s="150" t="s">
        <v>2001</v>
      </c>
      <c r="BV116" s="4"/>
      <c r="BW116" s="4"/>
    </row>
    <row r="117" spans="63:75" ht="17.25">
      <c r="BK117" s="120" t="s">
        <v>2002</v>
      </c>
      <c r="BL117" s="129" t="s">
        <v>2214</v>
      </c>
      <c r="BM117" s="122" t="s">
        <v>289</v>
      </c>
      <c r="BN117" s="122" t="s">
        <v>841</v>
      </c>
      <c r="BO117" s="123" t="s">
        <v>842</v>
      </c>
      <c r="BP117" s="123" t="str">
        <f t="shared" si="1"/>
        <v>三芳町立藤久保中学校</v>
      </c>
      <c r="BQ117" s="123" t="s">
        <v>843</v>
      </c>
      <c r="BR117" s="146" t="s">
        <v>2003</v>
      </c>
      <c r="BS117" s="124" t="s">
        <v>844</v>
      </c>
      <c r="BT117" s="125" t="s">
        <v>1483</v>
      </c>
      <c r="BU117" s="130" t="s">
        <v>1484</v>
      </c>
      <c r="BV117" s="4"/>
      <c r="BW117" s="4"/>
    </row>
    <row r="118" spans="63:75" ht="17.25">
      <c r="BK118" s="120"/>
      <c r="BL118" s="129" t="s">
        <v>2004</v>
      </c>
      <c r="BM118" s="122" t="s">
        <v>289</v>
      </c>
      <c r="BN118" s="122" t="s">
        <v>2005</v>
      </c>
      <c r="BO118" s="123" t="s">
        <v>845</v>
      </c>
      <c r="BP118" s="123" t="str">
        <f>+BO118&amp;"中学校"</f>
        <v>秀明中学校</v>
      </c>
      <c r="BQ118" s="123" t="s">
        <v>2006</v>
      </c>
      <c r="BR118" s="146" t="s">
        <v>2007</v>
      </c>
      <c r="BS118" s="124" t="s">
        <v>2008</v>
      </c>
      <c r="BT118" s="125" t="s">
        <v>2209</v>
      </c>
      <c r="BU118" s="126" t="s">
        <v>1485</v>
      </c>
      <c r="BV118" s="4"/>
      <c r="BW118" s="4"/>
    </row>
    <row r="119" spans="63:75" ht="17.25">
      <c r="BK119" s="120"/>
      <c r="BL119" s="129" t="s">
        <v>2204</v>
      </c>
      <c r="BM119" s="122" t="s">
        <v>289</v>
      </c>
      <c r="BN119" s="122" t="s">
        <v>1820</v>
      </c>
      <c r="BO119" s="123" t="s">
        <v>2206</v>
      </c>
      <c r="BP119" s="123" t="str">
        <f>+BO119&amp;"中学校"</f>
        <v>城西川越中学校</v>
      </c>
      <c r="BQ119" s="123" t="s">
        <v>2206</v>
      </c>
      <c r="BR119" s="146" t="s">
        <v>2208</v>
      </c>
      <c r="BS119" s="124" t="s">
        <v>2207</v>
      </c>
      <c r="BT119" s="125" t="s">
        <v>2210</v>
      </c>
      <c r="BU119" s="126" t="s">
        <v>2211</v>
      </c>
      <c r="BV119" s="4"/>
      <c r="BW119" s="4"/>
    </row>
    <row r="120" spans="63:75" ht="17.25">
      <c r="BK120" s="120"/>
      <c r="BL120" s="129" t="s">
        <v>2010</v>
      </c>
      <c r="BM120" s="122" t="s">
        <v>289</v>
      </c>
      <c r="BN120" s="122" t="s">
        <v>2005</v>
      </c>
      <c r="BO120" s="123" t="s">
        <v>846</v>
      </c>
      <c r="BP120" s="123" t="str">
        <f>+BO120&amp;"中学校"</f>
        <v>西武学園文理中学校</v>
      </c>
      <c r="BQ120" s="123" t="s">
        <v>847</v>
      </c>
      <c r="BR120" s="122" t="s">
        <v>848</v>
      </c>
      <c r="BS120" s="124" t="s">
        <v>2009</v>
      </c>
      <c r="BT120" s="125" t="s">
        <v>1486</v>
      </c>
      <c r="BU120" s="126" t="s">
        <v>1487</v>
      </c>
      <c r="BV120" s="4"/>
      <c r="BW120" s="4"/>
    </row>
    <row r="121" spans="63:75" ht="18" thickBot="1">
      <c r="BK121" s="157"/>
      <c r="BL121" s="158" t="s">
        <v>2205</v>
      </c>
      <c r="BM121" s="159" t="s">
        <v>289</v>
      </c>
      <c r="BN121" s="159" t="s">
        <v>849</v>
      </c>
      <c r="BO121" s="160" t="s">
        <v>850</v>
      </c>
      <c r="BP121" s="160" t="str">
        <f>+BO121&amp;"中学校"</f>
        <v>星野学園中学校</v>
      </c>
      <c r="BQ121" s="160" t="s">
        <v>851</v>
      </c>
      <c r="BR121" s="159" t="s">
        <v>852</v>
      </c>
      <c r="BS121" s="161" t="s">
        <v>853</v>
      </c>
      <c r="BT121" s="136" t="s">
        <v>1488</v>
      </c>
      <c r="BU121" s="137" t="s">
        <v>1489</v>
      </c>
      <c r="BV121" s="4"/>
      <c r="BW121" s="4"/>
    </row>
    <row r="122" spans="63:75" ht="17.25">
      <c r="BK122" s="112" t="s">
        <v>2011</v>
      </c>
      <c r="BL122" s="141" t="s">
        <v>2012</v>
      </c>
      <c r="BM122" s="114" t="s">
        <v>327</v>
      </c>
      <c r="BN122" s="114" t="s">
        <v>854</v>
      </c>
      <c r="BO122" s="115" t="s">
        <v>855</v>
      </c>
      <c r="BP122" s="115" t="str">
        <f aca="true" t="shared" si="2" ref="BP122:BP134">+BN122&amp;BO122&amp;"中学校"</f>
        <v>東松山市立松山中学校</v>
      </c>
      <c r="BQ122" s="115" t="s">
        <v>856</v>
      </c>
      <c r="BR122" s="114" t="s">
        <v>2013</v>
      </c>
      <c r="BS122" s="116" t="s">
        <v>857</v>
      </c>
      <c r="BT122" s="117" t="s">
        <v>1490</v>
      </c>
      <c r="BU122" s="145" t="s">
        <v>1491</v>
      </c>
      <c r="BV122" s="4"/>
      <c r="BW122" s="4"/>
    </row>
    <row r="123" spans="63:75" ht="17.25">
      <c r="BK123" s="120" t="s">
        <v>2014</v>
      </c>
      <c r="BL123" s="129" t="s">
        <v>2015</v>
      </c>
      <c r="BM123" s="122" t="s">
        <v>327</v>
      </c>
      <c r="BN123" s="122" t="s">
        <v>854</v>
      </c>
      <c r="BO123" s="123" t="s">
        <v>858</v>
      </c>
      <c r="BP123" s="123" t="str">
        <f t="shared" si="2"/>
        <v>東松山市立南中学校</v>
      </c>
      <c r="BQ123" s="123" t="s">
        <v>859</v>
      </c>
      <c r="BR123" s="122" t="s">
        <v>2016</v>
      </c>
      <c r="BS123" s="124" t="s">
        <v>860</v>
      </c>
      <c r="BT123" s="125" t="s">
        <v>1492</v>
      </c>
      <c r="BU123" s="130" t="s">
        <v>1493</v>
      </c>
      <c r="BV123" s="4"/>
      <c r="BW123" s="4"/>
    </row>
    <row r="124" spans="63:75" ht="17.25">
      <c r="BK124" s="120" t="s">
        <v>2017</v>
      </c>
      <c r="BL124" s="129" t="s">
        <v>861</v>
      </c>
      <c r="BM124" s="122" t="s">
        <v>327</v>
      </c>
      <c r="BN124" s="122" t="s">
        <v>854</v>
      </c>
      <c r="BO124" s="123" t="s">
        <v>2018</v>
      </c>
      <c r="BP124" s="123" t="str">
        <f t="shared" si="2"/>
        <v>東松山市立北中学校</v>
      </c>
      <c r="BQ124" s="123" t="s">
        <v>862</v>
      </c>
      <c r="BR124" s="146" t="s">
        <v>863</v>
      </c>
      <c r="BS124" s="124" t="s">
        <v>864</v>
      </c>
      <c r="BT124" s="125" t="s">
        <v>1494</v>
      </c>
      <c r="BU124" s="126" t="s">
        <v>1495</v>
      </c>
      <c r="BV124" s="4"/>
      <c r="BW124" s="4"/>
    </row>
    <row r="125" spans="63:75" ht="17.25">
      <c r="BK125" s="120" t="s">
        <v>2019</v>
      </c>
      <c r="BL125" s="129" t="s">
        <v>865</v>
      </c>
      <c r="BM125" s="122" t="s">
        <v>327</v>
      </c>
      <c r="BN125" s="122" t="s">
        <v>866</v>
      </c>
      <c r="BO125" s="123" t="s">
        <v>867</v>
      </c>
      <c r="BP125" s="123" t="str">
        <f t="shared" si="2"/>
        <v>滑川町立滑川中学校</v>
      </c>
      <c r="BQ125" s="123" t="s">
        <v>2020</v>
      </c>
      <c r="BR125" s="146" t="s">
        <v>2021</v>
      </c>
      <c r="BS125" s="124" t="s">
        <v>868</v>
      </c>
      <c r="BT125" s="125" t="s">
        <v>1496</v>
      </c>
      <c r="BU125" s="130" t="s">
        <v>1497</v>
      </c>
      <c r="BV125" s="4"/>
      <c r="BW125" s="4"/>
    </row>
    <row r="126" spans="63:75" ht="17.25">
      <c r="BK126" s="120" t="s">
        <v>2022</v>
      </c>
      <c r="BL126" s="129" t="s">
        <v>869</v>
      </c>
      <c r="BM126" s="122" t="s">
        <v>327</v>
      </c>
      <c r="BN126" s="122" t="s">
        <v>870</v>
      </c>
      <c r="BO126" s="123" t="s">
        <v>871</v>
      </c>
      <c r="BP126" s="123" t="str">
        <f t="shared" si="2"/>
        <v>嵐山町立菅谷中学校</v>
      </c>
      <c r="BQ126" s="123" t="s">
        <v>872</v>
      </c>
      <c r="BR126" s="122" t="s">
        <v>873</v>
      </c>
      <c r="BS126" s="124" t="s">
        <v>2023</v>
      </c>
      <c r="BT126" s="125" t="s">
        <v>1498</v>
      </c>
      <c r="BU126" s="126" t="s">
        <v>1499</v>
      </c>
      <c r="BV126" s="4"/>
      <c r="BW126" s="4"/>
    </row>
    <row r="127" spans="63:75" ht="17.25">
      <c r="BK127" s="120" t="s">
        <v>2024</v>
      </c>
      <c r="BL127" s="129" t="s">
        <v>874</v>
      </c>
      <c r="BM127" s="122" t="s">
        <v>327</v>
      </c>
      <c r="BN127" s="122" t="s">
        <v>870</v>
      </c>
      <c r="BO127" s="123" t="s">
        <v>875</v>
      </c>
      <c r="BP127" s="123" t="str">
        <f t="shared" si="2"/>
        <v>嵐山町立玉ノ岡中学校</v>
      </c>
      <c r="BQ127" s="123" t="s">
        <v>876</v>
      </c>
      <c r="BR127" s="146" t="s">
        <v>2025</v>
      </c>
      <c r="BS127" s="124" t="s">
        <v>877</v>
      </c>
      <c r="BT127" s="125" t="s">
        <v>1500</v>
      </c>
      <c r="BU127" s="126" t="s">
        <v>1501</v>
      </c>
      <c r="BV127" s="4"/>
      <c r="BW127" s="4"/>
    </row>
    <row r="128" spans="63:75" ht="17.25">
      <c r="BK128" s="120" t="s">
        <v>2026</v>
      </c>
      <c r="BL128" s="129" t="s">
        <v>878</v>
      </c>
      <c r="BM128" s="122" t="s">
        <v>327</v>
      </c>
      <c r="BN128" s="122" t="s">
        <v>879</v>
      </c>
      <c r="BO128" s="123" t="s">
        <v>766</v>
      </c>
      <c r="BP128" s="123" t="str">
        <f t="shared" si="2"/>
        <v>小川町立東中学校</v>
      </c>
      <c r="BQ128" s="123" t="s">
        <v>880</v>
      </c>
      <c r="BR128" s="122" t="s">
        <v>2027</v>
      </c>
      <c r="BS128" s="124" t="s">
        <v>881</v>
      </c>
      <c r="BT128" s="125" t="s">
        <v>1502</v>
      </c>
      <c r="BU128" s="130" t="s">
        <v>1503</v>
      </c>
      <c r="BV128" s="4"/>
      <c r="BW128" s="4"/>
    </row>
    <row r="129" spans="63:75" ht="17.25">
      <c r="BK129" s="120" t="s">
        <v>2028</v>
      </c>
      <c r="BL129" s="129" t="s">
        <v>882</v>
      </c>
      <c r="BM129" s="122" t="s">
        <v>327</v>
      </c>
      <c r="BN129" s="122" t="s">
        <v>883</v>
      </c>
      <c r="BO129" s="123" t="s">
        <v>884</v>
      </c>
      <c r="BP129" s="123" t="str">
        <f t="shared" si="2"/>
        <v>ときがわ町立都幾川中学校</v>
      </c>
      <c r="BQ129" s="123" t="s">
        <v>885</v>
      </c>
      <c r="BR129" s="122" t="s">
        <v>886</v>
      </c>
      <c r="BS129" s="124" t="s">
        <v>887</v>
      </c>
      <c r="BT129" s="125" t="s">
        <v>1504</v>
      </c>
      <c r="BU129" s="126" t="s">
        <v>1505</v>
      </c>
      <c r="BV129" s="4"/>
      <c r="BW129" s="4"/>
    </row>
    <row r="130" spans="63:75" ht="17.25">
      <c r="BK130" s="120" t="s">
        <v>2029</v>
      </c>
      <c r="BL130" s="129" t="s">
        <v>888</v>
      </c>
      <c r="BM130" s="122" t="s">
        <v>327</v>
      </c>
      <c r="BN130" s="122" t="s">
        <v>883</v>
      </c>
      <c r="BO130" s="123" t="s">
        <v>889</v>
      </c>
      <c r="BP130" s="123" t="str">
        <f t="shared" si="2"/>
        <v>ときがわ町立玉川中学校</v>
      </c>
      <c r="BQ130" s="123" t="s">
        <v>890</v>
      </c>
      <c r="BR130" s="122" t="s">
        <v>2030</v>
      </c>
      <c r="BS130" s="124" t="s">
        <v>891</v>
      </c>
      <c r="BT130" s="125" t="s">
        <v>1506</v>
      </c>
      <c r="BU130" s="130" t="s">
        <v>1507</v>
      </c>
      <c r="BV130" s="4"/>
      <c r="BW130" s="4"/>
    </row>
    <row r="131" spans="63:75" ht="17.25">
      <c r="BK131" s="120" t="s">
        <v>2031</v>
      </c>
      <c r="BL131" s="129" t="s">
        <v>892</v>
      </c>
      <c r="BM131" s="122" t="s">
        <v>327</v>
      </c>
      <c r="BN131" s="122" t="s">
        <v>893</v>
      </c>
      <c r="BO131" s="123" t="s">
        <v>894</v>
      </c>
      <c r="BP131" s="123" t="str">
        <f t="shared" si="2"/>
        <v>鳩山町立鳩山中学校</v>
      </c>
      <c r="BQ131" s="123" t="s">
        <v>2032</v>
      </c>
      <c r="BR131" s="122" t="s">
        <v>2033</v>
      </c>
      <c r="BS131" s="124" t="s">
        <v>895</v>
      </c>
      <c r="BT131" s="125" t="s">
        <v>1508</v>
      </c>
      <c r="BU131" s="130" t="s">
        <v>1509</v>
      </c>
      <c r="BV131" s="4"/>
      <c r="BW131" s="4"/>
    </row>
    <row r="132" spans="63:75" ht="17.25">
      <c r="BK132" s="120" t="s">
        <v>2034</v>
      </c>
      <c r="BL132" s="129" t="s">
        <v>896</v>
      </c>
      <c r="BM132" s="122" t="s">
        <v>327</v>
      </c>
      <c r="BN132" s="122" t="s">
        <v>897</v>
      </c>
      <c r="BO132" s="123" t="s">
        <v>898</v>
      </c>
      <c r="BP132" s="123" t="str">
        <f t="shared" si="2"/>
        <v>川島町立川島中学校</v>
      </c>
      <c r="BQ132" s="123" t="s">
        <v>2035</v>
      </c>
      <c r="BR132" s="122" t="s">
        <v>2036</v>
      </c>
      <c r="BS132" s="124" t="s">
        <v>899</v>
      </c>
      <c r="BT132" s="125" t="s">
        <v>1510</v>
      </c>
      <c r="BU132" s="130" t="s">
        <v>1511</v>
      </c>
      <c r="BV132" s="4"/>
      <c r="BW132" s="4"/>
    </row>
    <row r="133" spans="63:75" ht="17.25">
      <c r="BK133" s="120" t="s">
        <v>2037</v>
      </c>
      <c r="BL133" s="129" t="s">
        <v>900</v>
      </c>
      <c r="BM133" s="122" t="s">
        <v>327</v>
      </c>
      <c r="BN133" s="122" t="s">
        <v>897</v>
      </c>
      <c r="BO133" s="123" t="s">
        <v>901</v>
      </c>
      <c r="BP133" s="123" t="str">
        <f t="shared" si="2"/>
        <v>川島町立川島西中学校</v>
      </c>
      <c r="BQ133" s="123" t="s">
        <v>2038</v>
      </c>
      <c r="BR133" s="122" t="s">
        <v>2039</v>
      </c>
      <c r="BS133" s="124" t="s">
        <v>902</v>
      </c>
      <c r="BT133" s="125" t="s">
        <v>1512</v>
      </c>
      <c r="BU133" s="130" t="s">
        <v>1513</v>
      </c>
      <c r="BV133" s="4"/>
      <c r="BW133" s="4"/>
    </row>
    <row r="134" spans="63:75" ht="17.25">
      <c r="BK134" s="120" t="s">
        <v>2040</v>
      </c>
      <c r="BL134" s="129" t="s">
        <v>903</v>
      </c>
      <c r="BM134" s="122" t="s">
        <v>327</v>
      </c>
      <c r="BN134" s="122" t="s">
        <v>904</v>
      </c>
      <c r="BO134" s="123" t="s">
        <v>905</v>
      </c>
      <c r="BP134" s="123" t="str">
        <f t="shared" si="2"/>
        <v>吉見町立吉見中学校</v>
      </c>
      <c r="BQ134" s="123" t="s">
        <v>2041</v>
      </c>
      <c r="BR134" s="122" t="s">
        <v>906</v>
      </c>
      <c r="BS134" s="124" t="s">
        <v>907</v>
      </c>
      <c r="BT134" s="125" t="s">
        <v>1514</v>
      </c>
      <c r="BU134" s="126" t="s">
        <v>1515</v>
      </c>
      <c r="BV134" s="4"/>
      <c r="BW134" s="4"/>
    </row>
    <row r="135" spans="63:75" ht="18" thickBot="1">
      <c r="BK135" s="131"/>
      <c r="BL135" s="132" t="s">
        <v>2042</v>
      </c>
      <c r="BM135" s="133" t="s">
        <v>327</v>
      </c>
      <c r="BN135" s="133" t="s">
        <v>2043</v>
      </c>
      <c r="BO135" s="134" t="s">
        <v>908</v>
      </c>
      <c r="BP135" s="134" t="str">
        <f>+BO135&amp;"中学校"</f>
        <v>大妻嵐山中学校</v>
      </c>
      <c r="BQ135" s="134" t="s">
        <v>908</v>
      </c>
      <c r="BR135" s="133" t="s">
        <v>873</v>
      </c>
      <c r="BS135" s="135" t="s">
        <v>2044</v>
      </c>
      <c r="BT135" s="139" t="s">
        <v>1516</v>
      </c>
      <c r="BU135" s="140" t="s">
        <v>1517</v>
      </c>
      <c r="BV135" s="4"/>
      <c r="BW135" s="4"/>
    </row>
    <row r="136" spans="63:75" ht="17.25">
      <c r="BK136" s="151" t="s">
        <v>2045</v>
      </c>
      <c r="BL136" s="200">
        <v>1001</v>
      </c>
      <c r="BM136" s="199" t="s">
        <v>347</v>
      </c>
      <c r="BN136" s="199" t="s">
        <v>909</v>
      </c>
      <c r="BO136" s="201" t="s">
        <v>910</v>
      </c>
      <c r="BP136" s="154" t="str">
        <f>+BN136&amp;BO136&amp;"中学校"</f>
        <v>本庄市立本庄西中学校</v>
      </c>
      <c r="BQ136" s="154" t="s">
        <v>2046</v>
      </c>
      <c r="BR136" s="199" t="s">
        <v>2047</v>
      </c>
      <c r="BS136" s="201" t="s">
        <v>911</v>
      </c>
      <c r="BT136" s="202" t="s">
        <v>1518</v>
      </c>
      <c r="BU136" s="156" t="s">
        <v>1519</v>
      </c>
      <c r="BV136" s="4"/>
      <c r="BW136" s="4"/>
    </row>
    <row r="137" spans="63:75" ht="17.25">
      <c r="BK137" s="120" t="s">
        <v>2048</v>
      </c>
      <c r="BL137" s="162">
        <v>1002</v>
      </c>
      <c r="BM137" s="146" t="s">
        <v>347</v>
      </c>
      <c r="BN137" s="146" t="s">
        <v>909</v>
      </c>
      <c r="BO137" s="163" t="s">
        <v>912</v>
      </c>
      <c r="BP137" s="123" t="str">
        <f>+BN137&amp;BO137&amp;"中学校"</f>
        <v>本庄市立本庄南中学校</v>
      </c>
      <c r="BQ137" s="123" t="s">
        <v>2049</v>
      </c>
      <c r="BR137" s="146" t="s">
        <v>2050</v>
      </c>
      <c r="BS137" s="163" t="s">
        <v>913</v>
      </c>
      <c r="BT137" s="164" t="s">
        <v>1520</v>
      </c>
      <c r="BU137" s="130" t="s">
        <v>1521</v>
      </c>
      <c r="BV137" s="4"/>
      <c r="BW137" s="4"/>
    </row>
    <row r="138" spans="63:75" ht="17.25">
      <c r="BK138" s="120" t="s">
        <v>2051</v>
      </c>
      <c r="BL138" s="162">
        <v>1003</v>
      </c>
      <c r="BM138" s="146" t="s">
        <v>347</v>
      </c>
      <c r="BN138" s="146" t="s">
        <v>914</v>
      </c>
      <c r="BO138" s="163" t="s">
        <v>915</v>
      </c>
      <c r="BP138" s="123" t="str">
        <f>+BN138&amp;BO138&amp;"中学校"</f>
        <v>上里町立上里中学校</v>
      </c>
      <c r="BQ138" s="123" t="s">
        <v>2052</v>
      </c>
      <c r="BR138" s="146" t="s">
        <v>2053</v>
      </c>
      <c r="BS138" s="163" t="s">
        <v>916</v>
      </c>
      <c r="BT138" s="164" t="s">
        <v>1522</v>
      </c>
      <c r="BU138" s="130" t="s">
        <v>1523</v>
      </c>
      <c r="BV138" s="4"/>
      <c r="BW138" s="4"/>
    </row>
    <row r="139" spans="63:75" ht="17.25">
      <c r="BK139" s="120" t="s">
        <v>2054</v>
      </c>
      <c r="BL139" s="162">
        <v>1004</v>
      </c>
      <c r="BM139" s="146" t="s">
        <v>347</v>
      </c>
      <c r="BN139" s="146" t="s">
        <v>914</v>
      </c>
      <c r="BO139" s="163" t="s">
        <v>917</v>
      </c>
      <c r="BP139" s="123" t="str">
        <f>+BN139&amp;BO139&amp;"中学校"</f>
        <v>上里町立上里北中学校</v>
      </c>
      <c r="BQ139" s="123" t="s">
        <v>2055</v>
      </c>
      <c r="BR139" s="146" t="s">
        <v>2056</v>
      </c>
      <c r="BS139" s="163" t="s">
        <v>918</v>
      </c>
      <c r="BT139" s="164" t="s">
        <v>1524</v>
      </c>
      <c r="BU139" s="130" t="s">
        <v>1525</v>
      </c>
      <c r="BV139" s="4"/>
      <c r="BW139" s="4"/>
    </row>
    <row r="140" spans="63:75" ht="17.25">
      <c r="BK140" s="120" t="s">
        <v>2057</v>
      </c>
      <c r="BL140" s="162">
        <v>1005</v>
      </c>
      <c r="BM140" s="146" t="s">
        <v>347</v>
      </c>
      <c r="BN140" s="146" t="s">
        <v>919</v>
      </c>
      <c r="BO140" s="163" t="s">
        <v>920</v>
      </c>
      <c r="BP140" s="123" t="str">
        <f>+BN140&amp;BO140&amp;"中学校"</f>
        <v>神川町立神川中学校</v>
      </c>
      <c r="BQ140" s="123" t="s">
        <v>2058</v>
      </c>
      <c r="BR140" s="146" t="s">
        <v>2059</v>
      </c>
      <c r="BS140" s="163" t="s">
        <v>921</v>
      </c>
      <c r="BT140" s="164" t="s">
        <v>1526</v>
      </c>
      <c r="BU140" s="130" t="s">
        <v>1527</v>
      </c>
      <c r="BV140" s="4"/>
      <c r="BW140" s="4"/>
    </row>
    <row r="141" spans="63:75" ht="18" thickBot="1">
      <c r="BK141" s="157"/>
      <c r="BL141" s="165">
        <v>1091</v>
      </c>
      <c r="BM141" s="203" t="s">
        <v>347</v>
      </c>
      <c r="BN141" s="203" t="s">
        <v>2060</v>
      </c>
      <c r="BO141" s="204" t="s">
        <v>922</v>
      </c>
      <c r="BP141" s="160" t="str">
        <f>+BO141&amp;"中学校"</f>
        <v>本庄東高等
学校附属中学校</v>
      </c>
      <c r="BQ141" s="205" t="s">
        <v>2061</v>
      </c>
      <c r="BR141" s="203" t="s">
        <v>2062</v>
      </c>
      <c r="BS141" s="204" t="s">
        <v>923</v>
      </c>
      <c r="BT141" s="206" t="s">
        <v>1528</v>
      </c>
      <c r="BU141" s="207" t="s">
        <v>1529</v>
      </c>
      <c r="BV141" s="4"/>
      <c r="BW141" s="4"/>
    </row>
    <row r="142" spans="63:75" ht="18" thickBot="1">
      <c r="BK142" s="208" t="s">
        <v>2063</v>
      </c>
      <c r="BL142" s="209">
        <v>1101</v>
      </c>
      <c r="BM142" s="210" t="s">
        <v>359</v>
      </c>
      <c r="BN142" s="210" t="s">
        <v>924</v>
      </c>
      <c r="BO142" s="211" t="s">
        <v>925</v>
      </c>
      <c r="BP142" s="212" t="str">
        <f aca="true" t="shared" si="3" ref="BP142:BP206">+BN142&amp;BO142&amp;"中学校"</f>
        <v>皆野町立皆野中学校</v>
      </c>
      <c r="BQ142" s="212" t="s">
        <v>2064</v>
      </c>
      <c r="BR142" s="210" t="s">
        <v>2065</v>
      </c>
      <c r="BS142" s="211" t="s">
        <v>926</v>
      </c>
      <c r="BT142" s="213" t="s">
        <v>1530</v>
      </c>
      <c r="BU142" s="214" t="s">
        <v>1531</v>
      </c>
      <c r="BV142" s="4"/>
      <c r="BW142" s="4"/>
    </row>
    <row r="143" spans="63:75" ht="17.25">
      <c r="BK143" s="151" t="s">
        <v>2066</v>
      </c>
      <c r="BL143" s="200">
        <v>1201</v>
      </c>
      <c r="BM143" s="153" t="s">
        <v>366</v>
      </c>
      <c r="BN143" s="153" t="s">
        <v>927</v>
      </c>
      <c r="BO143" s="201" t="s">
        <v>928</v>
      </c>
      <c r="BP143" s="154" t="str">
        <f t="shared" si="3"/>
        <v>熊谷市立富士見中学校</v>
      </c>
      <c r="BQ143" s="154" t="s">
        <v>929</v>
      </c>
      <c r="BR143" s="199" t="s">
        <v>2067</v>
      </c>
      <c r="BS143" s="201" t="s">
        <v>930</v>
      </c>
      <c r="BT143" s="202" t="s">
        <v>1532</v>
      </c>
      <c r="BU143" s="156" t="s">
        <v>1533</v>
      </c>
      <c r="BV143" s="4"/>
      <c r="BW143" s="4"/>
    </row>
    <row r="144" spans="63:75" ht="17.25">
      <c r="BK144" s="120" t="s">
        <v>2068</v>
      </c>
      <c r="BL144" s="162">
        <v>1202</v>
      </c>
      <c r="BM144" s="122" t="s">
        <v>366</v>
      </c>
      <c r="BN144" s="122" t="s">
        <v>927</v>
      </c>
      <c r="BO144" s="163" t="s">
        <v>931</v>
      </c>
      <c r="BP144" s="123" t="str">
        <f t="shared" si="3"/>
        <v>熊谷市立熊谷東中学校</v>
      </c>
      <c r="BQ144" s="123" t="s">
        <v>2069</v>
      </c>
      <c r="BR144" s="146" t="s">
        <v>2070</v>
      </c>
      <c r="BS144" s="163" t="s">
        <v>1766</v>
      </c>
      <c r="BT144" s="164" t="s">
        <v>1534</v>
      </c>
      <c r="BU144" s="130" t="s">
        <v>1535</v>
      </c>
      <c r="BV144" s="4"/>
      <c r="BW144" s="4"/>
    </row>
    <row r="145" spans="63:75" ht="17.25">
      <c r="BK145" s="120" t="s">
        <v>2071</v>
      </c>
      <c r="BL145" s="162">
        <v>1203</v>
      </c>
      <c r="BM145" s="122" t="s">
        <v>366</v>
      </c>
      <c r="BN145" s="122" t="s">
        <v>927</v>
      </c>
      <c r="BO145" s="163" t="s">
        <v>932</v>
      </c>
      <c r="BP145" s="123" t="str">
        <f t="shared" si="3"/>
        <v>熊谷市立中条中学校</v>
      </c>
      <c r="BQ145" s="123" t="s">
        <v>933</v>
      </c>
      <c r="BR145" s="146" t="s">
        <v>2072</v>
      </c>
      <c r="BS145" s="163" t="s">
        <v>934</v>
      </c>
      <c r="BT145" s="164" t="s">
        <v>1536</v>
      </c>
      <c r="BU145" s="130" t="s">
        <v>1537</v>
      </c>
      <c r="BV145" s="4"/>
      <c r="BW145" s="4"/>
    </row>
    <row r="146" spans="63:75" ht="17.25">
      <c r="BK146" s="120" t="s">
        <v>2073</v>
      </c>
      <c r="BL146" s="162">
        <v>1204</v>
      </c>
      <c r="BM146" s="122" t="s">
        <v>366</v>
      </c>
      <c r="BN146" s="122" t="s">
        <v>927</v>
      </c>
      <c r="BO146" s="123" t="s">
        <v>935</v>
      </c>
      <c r="BP146" s="123" t="str">
        <f t="shared" si="3"/>
        <v>熊谷市立江南中学校</v>
      </c>
      <c r="BQ146" s="123" t="s">
        <v>936</v>
      </c>
      <c r="BR146" s="122" t="s">
        <v>2074</v>
      </c>
      <c r="BS146" s="124" t="s">
        <v>937</v>
      </c>
      <c r="BT146" s="125" t="s">
        <v>1538</v>
      </c>
      <c r="BU146" s="126" t="s">
        <v>1539</v>
      </c>
      <c r="BV146" s="4"/>
      <c r="BW146" s="4"/>
    </row>
    <row r="147" spans="63:75" ht="17.25">
      <c r="BK147" s="120" t="s">
        <v>2075</v>
      </c>
      <c r="BL147" s="162">
        <v>1205</v>
      </c>
      <c r="BM147" s="122" t="s">
        <v>366</v>
      </c>
      <c r="BN147" s="122" t="s">
        <v>927</v>
      </c>
      <c r="BO147" s="163" t="s">
        <v>938</v>
      </c>
      <c r="BP147" s="123" t="str">
        <f t="shared" si="3"/>
        <v>熊谷市立三尻中学校</v>
      </c>
      <c r="BQ147" s="123" t="s">
        <v>939</v>
      </c>
      <c r="BR147" s="146" t="s">
        <v>2076</v>
      </c>
      <c r="BS147" s="163" t="s">
        <v>940</v>
      </c>
      <c r="BT147" s="164" t="s">
        <v>1540</v>
      </c>
      <c r="BU147" s="130" t="s">
        <v>1541</v>
      </c>
      <c r="BV147" s="4"/>
      <c r="BW147" s="4"/>
    </row>
    <row r="148" spans="63:75" ht="17.25">
      <c r="BK148" s="120" t="s">
        <v>2077</v>
      </c>
      <c r="BL148" s="162">
        <v>1206</v>
      </c>
      <c r="BM148" s="122" t="s">
        <v>366</v>
      </c>
      <c r="BN148" s="122" t="s">
        <v>941</v>
      </c>
      <c r="BO148" s="123" t="s">
        <v>942</v>
      </c>
      <c r="BP148" s="123" t="str">
        <f t="shared" si="3"/>
        <v>深谷市立明戸中学校</v>
      </c>
      <c r="BQ148" s="123" t="s">
        <v>943</v>
      </c>
      <c r="BR148" s="122" t="s">
        <v>2078</v>
      </c>
      <c r="BS148" s="124" t="s">
        <v>944</v>
      </c>
      <c r="BT148" s="125" t="s">
        <v>1542</v>
      </c>
      <c r="BU148" s="126" t="s">
        <v>1543</v>
      </c>
      <c r="BV148" s="4"/>
      <c r="BW148" s="4"/>
    </row>
    <row r="149" spans="63:75" ht="17.25">
      <c r="BK149" s="120" t="s">
        <v>2079</v>
      </c>
      <c r="BL149" s="162">
        <v>1207</v>
      </c>
      <c r="BM149" s="122" t="s">
        <v>366</v>
      </c>
      <c r="BN149" s="122" t="s">
        <v>941</v>
      </c>
      <c r="BO149" s="123" t="s">
        <v>945</v>
      </c>
      <c r="BP149" s="123" t="str">
        <f t="shared" si="3"/>
        <v>深谷市立幡羅中学校</v>
      </c>
      <c r="BQ149" s="123" t="s">
        <v>946</v>
      </c>
      <c r="BR149" s="122" t="s">
        <v>2080</v>
      </c>
      <c r="BS149" s="124" t="s">
        <v>947</v>
      </c>
      <c r="BT149" s="125" t="s">
        <v>1544</v>
      </c>
      <c r="BU149" s="126" t="s">
        <v>1545</v>
      </c>
      <c r="BV149" s="4"/>
      <c r="BW149" s="4"/>
    </row>
    <row r="150" spans="63:75" ht="17.25">
      <c r="BK150" s="120" t="s">
        <v>2081</v>
      </c>
      <c r="BL150" s="162">
        <v>1208</v>
      </c>
      <c r="BM150" s="122" t="s">
        <v>366</v>
      </c>
      <c r="BN150" s="122" t="s">
        <v>941</v>
      </c>
      <c r="BO150" s="123" t="s">
        <v>948</v>
      </c>
      <c r="BP150" s="123" t="str">
        <f t="shared" si="3"/>
        <v>深谷市立深谷中学校</v>
      </c>
      <c r="BQ150" s="123" t="s">
        <v>2082</v>
      </c>
      <c r="BR150" s="122" t="s">
        <v>2083</v>
      </c>
      <c r="BS150" s="124" t="s">
        <v>949</v>
      </c>
      <c r="BT150" s="125" t="s">
        <v>1546</v>
      </c>
      <c r="BU150" s="130" t="s">
        <v>1547</v>
      </c>
      <c r="BV150" s="4"/>
      <c r="BW150" s="4"/>
    </row>
    <row r="151" spans="63:75" ht="17.25">
      <c r="BK151" s="120" t="s">
        <v>2084</v>
      </c>
      <c r="BL151" s="162">
        <v>1209</v>
      </c>
      <c r="BM151" s="122" t="s">
        <v>366</v>
      </c>
      <c r="BN151" s="122" t="s">
        <v>941</v>
      </c>
      <c r="BO151" s="123" t="s">
        <v>950</v>
      </c>
      <c r="BP151" s="123" t="str">
        <f t="shared" si="3"/>
        <v>深谷市立豊里中学校</v>
      </c>
      <c r="BQ151" s="123" t="s">
        <v>951</v>
      </c>
      <c r="BR151" s="122" t="s">
        <v>952</v>
      </c>
      <c r="BS151" s="124" t="s">
        <v>953</v>
      </c>
      <c r="BT151" s="125" t="s">
        <v>1548</v>
      </c>
      <c r="BU151" s="126" t="s">
        <v>1549</v>
      </c>
      <c r="BV151" s="4"/>
      <c r="BW151" s="4"/>
    </row>
    <row r="152" spans="63:75" ht="17.25">
      <c r="BK152" s="120" t="s">
        <v>2085</v>
      </c>
      <c r="BL152" s="162">
        <v>1210</v>
      </c>
      <c r="BM152" s="122" t="s">
        <v>366</v>
      </c>
      <c r="BN152" s="122" t="s">
        <v>941</v>
      </c>
      <c r="BO152" s="163" t="s">
        <v>954</v>
      </c>
      <c r="BP152" s="123" t="str">
        <f t="shared" si="3"/>
        <v>深谷市立上柴中学校</v>
      </c>
      <c r="BQ152" s="123" t="s">
        <v>955</v>
      </c>
      <c r="BR152" s="146" t="s">
        <v>2086</v>
      </c>
      <c r="BS152" s="163" t="s">
        <v>956</v>
      </c>
      <c r="BT152" s="164" t="s">
        <v>1550</v>
      </c>
      <c r="BU152" s="130" t="s">
        <v>1551</v>
      </c>
      <c r="BV152" s="4"/>
      <c r="BW152" s="4"/>
    </row>
    <row r="153" spans="63:75" ht="17.25">
      <c r="BK153" s="120" t="s">
        <v>2087</v>
      </c>
      <c r="BL153" s="162">
        <v>1211</v>
      </c>
      <c r="BM153" s="122" t="s">
        <v>366</v>
      </c>
      <c r="BN153" s="122" t="s">
        <v>941</v>
      </c>
      <c r="BO153" s="163" t="s">
        <v>957</v>
      </c>
      <c r="BP153" s="123" t="str">
        <f t="shared" si="3"/>
        <v>深谷市立岡部中学校</v>
      </c>
      <c r="BQ153" s="123" t="s">
        <v>958</v>
      </c>
      <c r="BR153" s="146" t="s">
        <v>2088</v>
      </c>
      <c r="BS153" s="163" t="s">
        <v>959</v>
      </c>
      <c r="BT153" s="164" t="s">
        <v>1552</v>
      </c>
      <c r="BU153" s="130" t="s">
        <v>1553</v>
      </c>
      <c r="BV153" s="4"/>
      <c r="BW153" s="4"/>
    </row>
    <row r="154" spans="63:75" ht="17.25">
      <c r="BK154" s="120" t="s">
        <v>2089</v>
      </c>
      <c r="BL154" s="162">
        <v>1212</v>
      </c>
      <c r="BM154" s="122" t="s">
        <v>366</v>
      </c>
      <c r="BN154" s="122" t="s">
        <v>941</v>
      </c>
      <c r="BO154" s="123" t="s">
        <v>960</v>
      </c>
      <c r="BP154" s="123" t="str">
        <f t="shared" si="3"/>
        <v>深谷市立川本中学校</v>
      </c>
      <c r="BQ154" s="123" t="s">
        <v>961</v>
      </c>
      <c r="BR154" s="122" t="s">
        <v>2090</v>
      </c>
      <c r="BS154" s="124" t="s">
        <v>962</v>
      </c>
      <c r="BT154" s="125" t="s">
        <v>1554</v>
      </c>
      <c r="BU154" s="126" t="s">
        <v>1555</v>
      </c>
      <c r="BV154" s="4"/>
      <c r="BW154" s="4"/>
    </row>
    <row r="155" spans="63:75" ht="18" thickBot="1">
      <c r="BK155" s="217"/>
      <c r="BL155" s="218">
        <v>1291</v>
      </c>
      <c r="BM155" s="219" t="s">
        <v>2223</v>
      </c>
      <c r="BN155" s="219" t="s">
        <v>2224</v>
      </c>
      <c r="BO155" s="220" t="s">
        <v>2229</v>
      </c>
      <c r="BP155" s="220" t="str">
        <f>+BO155&amp;"中学校"</f>
        <v>東京成徳大学深谷中学校</v>
      </c>
      <c r="BQ155" s="220" t="s">
        <v>2229</v>
      </c>
      <c r="BR155" s="219" t="s">
        <v>2225</v>
      </c>
      <c r="BS155" s="221" t="s">
        <v>2226</v>
      </c>
      <c r="BT155" s="222" t="s">
        <v>2227</v>
      </c>
      <c r="BU155" s="223" t="s">
        <v>2228</v>
      </c>
      <c r="BV155" s="4"/>
      <c r="BW155" s="4"/>
    </row>
    <row r="156" spans="63:75" ht="17.25">
      <c r="BK156" s="112" t="s">
        <v>2091</v>
      </c>
      <c r="BL156" s="141" t="s">
        <v>2092</v>
      </c>
      <c r="BM156" s="114" t="s">
        <v>384</v>
      </c>
      <c r="BN156" s="114" t="s">
        <v>963</v>
      </c>
      <c r="BO156" s="115" t="s">
        <v>964</v>
      </c>
      <c r="BP156" s="115" t="str">
        <f t="shared" si="3"/>
        <v>行田市立忍中学校</v>
      </c>
      <c r="BQ156" s="115" t="s">
        <v>965</v>
      </c>
      <c r="BR156" s="114" t="s">
        <v>966</v>
      </c>
      <c r="BS156" s="116" t="s">
        <v>967</v>
      </c>
      <c r="BT156" s="117" t="s">
        <v>1556</v>
      </c>
      <c r="BU156" s="118" t="s">
        <v>1557</v>
      </c>
      <c r="BV156" s="4"/>
      <c r="BW156" s="4"/>
    </row>
    <row r="157" spans="63:75" ht="17.25">
      <c r="BK157" s="120" t="s">
        <v>2093</v>
      </c>
      <c r="BL157" s="129" t="s">
        <v>2094</v>
      </c>
      <c r="BM157" s="122" t="s">
        <v>384</v>
      </c>
      <c r="BN157" s="122" t="s">
        <v>963</v>
      </c>
      <c r="BO157" s="123" t="s">
        <v>968</v>
      </c>
      <c r="BP157" s="123" t="str">
        <f t="shared" si="3"/>
        <v>行田市立行田中学校</v>
      </c>
      <c r="BQ157" s="123" t="s">
        <v>2095</v>
      </c>
      <c r="BR157" s="122" t="s">
        <v>969</v>
      </c>
      <c r="BS157" s="124" t="s">
        <v>970</v>
      </c>
      <c r="BT157" s="125" t="s">
        <v>1558</v>
      </c>
      <c r="BU157" s="126" t="s">
        <v>1559</v>
      </c>
      <c r="BV157" s="4"/>
      <c r="BW157" s="4"/>
    </row>
    <row r="158" spans="63:75" ht="17.25">
      <c r="BK158" s="120" t="s">
        <v>2093</v>
      </c>
      <c r="BL158" s="129" t="s">
        <v>2096</v>
      </c>
      <c r="BM158" s="122" t="s">
        <v>384</v>
      </c>
      <c r="BN158" s="122" t="s">
        <v>963</v>
      </c>
      <c r="BO158" s="123" t="s">
        <v>971</v>
      </c>
      <c r="BP158" s="123" t="str">
        <f t="shared" si="3"/>
        <v>行田市立太田中学校</v>
      </c>
      <c r="BQ158" s="123" t="s">
        <v>972</v>
      </c>
      <c r="BR158" s="122" t="s">
        <v>2097</v>
      </c>
      <c r="BS158" s="124" t="s">
        <v>973</v>
      </c>
      <c r="BT158" s="125" t="s">
        <v>1560</v>
      </c>
      <c r="BU158" s="126" t="s">
        <v>1561</v>
      </c>
      <c r="BV158" s="4"/>
      <c r="BW158" s="4"/>
    </row>
    <row r="159" spans="63:75" ht="17.25">
      <c r="BK159" s="120" t="s">
        <v>2098</v>
      </c>
      <c r="BL159" s="129" t="s">
        <v>974</v>
      </c>
      <c r="BM159" s="122" t="s">
        <v>384</v>
      </c>
      <c r="BN159" s="122" t="s">
        <v>963</v>
      </c>
      <c r="BO159" s="123" t="s">
        <v>975</v>
      </c>
      <c r="BP159" s="123" t="str">
        <f t="shared" si="3"/>
        <v>行田市立長野中学校</v>
      </c>
      <c r="BQ159" s="123" t="s">
        <v>976</v>
      </c>
      <c r="BR159" s="122" t="s">
        <v>2099</v>
      </c>
      <c r="BS159" s="124" t="s">
        <v>1767</v>
      </c>
      <c r="BT159" s="125" t="s">
        <v>1562</v>
      </c>
      <c r="BU159" s="130" t="s">
        <v>1563</v>
      </c>
      <c r="BV159" s="4"/>
      <c r="BW159" s="4"/>
    </row>
    <row r="160" spans="63:75" ht="17.25">
      <c r="BK160" s="120" t="s">
        <v>2100</v>
      </c>
      <c r="BL160" s="129" t="s">
        <v>977</v>
      </c>
      <c r="BM160" s="122" t="s">
        <v>384</v>
      </c>
      <c r="BN160" s="122" t="s">
        <v>963</v>
      </c>
      <c r="BO160" s="123" t="s">
        <v>978</v>
      </c>
      <c r="BP160" s="123" t="str">
        <f t="shared" si="3"/>
        <v>行田市立見沼中学校</v>
      </c>
      <c r="BQ160" s="123" t="s">
        <v>979</v>
      </c>
      <c r="BR160" s="122" t="s">
        <v>2101</v>
      </c>
      <c r="BS160" s="124" t="s">
        <v>980</v>
      </c>
      <c r="BT160" s="125" t="s">
        <v>1564</v>
      </c>
      <c r="BU160" s="130" t="s">
        <v>1565</v>
      </c>
      <c r="BV160" s="4"/>
      <c r="BW160" s="4"/>
    </row>
    <row r="161" spans="63:75" ht="17.25">
      <c r="BK161" s="120" t="s">
        <v>2102</v>
      </c>
      <c r="BL161" s="129" t="s">
        <v>981</v>
      </c>
      <c r="BM161" s="122" t="s">
        <v>2103</v>
      </c>
      <c r="BN161" s="122" t="s">
        <v>963</v>
      </c>
      <c r="BO161" s="123" t="s">
        <v>2104</v>
      </c>
      <c r="BP161" s="123" t="str">
        <f t="shared" si="3"/>
        <v>行田市立西中学校</v>
      </c>
      <c r="BQ161" s="123" t="s">
        <v>982</v>
      </c>
      <c r="BR161" s="122" t="s">
        <v>983</v>
      </c>
      <c r="BS161" s="124" t="s">
        <v>984</v>
      </c>
      <c r="BT161" s="125" t="s">
        <v>1566</v>
      </c>
      <c r="BU161" s="126" t="s">
        <v>1567</v>
      </c>
      <c r="BV161" s="4"/>
      <c r="BW161" s="4"/>
    </row>
    <row r="162" spans="63:75" ht="17.25">
      <c r="BK162" s="120" t="s">
        <v>2105</v>
      </c>
      <c r="BL162" s="129" t="s">
        <v>985</v>
      </c>
      <c r="BM162" s="122" t="s">
        <v>384</v>
      </c>
      <c r="BN162" s="122" t="s">
        <v>963</v>
      </c>
      <c r="BO162" s="123" t="s">
        <v>986</v>
      </c>
      <c r="BP162" s="123" t="str">
        <f t="shared" si="3"/>
        <v>行田市立南河原中学校</v>
      </c>
      <c r="BQ162" s="123" t="s">
        <v>987</v>
      </c>
      <c r="BR162" s="122" t="s">
        <v>988</v>
      </c>
      <c r="BS162" s="124" t="s">
        <v>989</v>
      </c>
      <c r="BT162" s="125" t="s">
        <v>1568</v>
      </c>
      <c r="BU162" s="126" t="s">
        <v>1569</v>
      </c>
      <c r="BV162" s="4"/>
      <c r="BW162" s="4"/>
    </row>
    <row r="163" spans="63:75" ht="17.25">
      <c r="BK163" s="120" t="s">
        <v>2106</v>
      </c>
      <c r="BL163" s="129" t="s">
        <v>990</v>
      </c>
      <c r="BM163" s="122" t="s">
        <v>384</v>
      </c>
      <c r="BN163" s="122" t="s">
        <v>991</v>
      </c>
      <c r="BO163" s="123" t="s">
        <v>992</v>
      </c>
      <c r="BP163" s="123" t="str">
        <f t="shared" si="3"/>
        <v>加須市立昭和中学校</v>
      </c>
      <c r="BQ163" s="123" t="s">
        <v>993</v>
      </c>
      <c r="BR163" s="122" t="s">
        <v>994</v>
      </c>
      <c r="BS163" s="124" t="s">
        <v>995</v>
      </c>
      <c r="BT163" s="125" t="s">
        <v>1570</v>
      </c>
      <c r="BU163" s="126" t="s">
        <v>1571</v>
      </c>
      <c r="BV163" s="4"/>
      <c r="BW163" s="4"/>
    </row>
    <row r="164" spans="63:75" ht="17.25">
      <c r="BK164" s="120" t="s">
        <v>2107</v>
      </c>
      <c r="BL164" s="129" t="s">
        <v>996</v>
      </c>
      <c r="BM164" s="122" t="s">
        <v>384</v>
      </c>
      <c r="BN164" s="122" t="s">
        <v>991</v>
      </c>
      <c r="BO164" s="123" t="s">
        <v>997</v>
      </c>
      <c r="BP164" s="123" t="str">
        <f t="shared" si="3"/>
        <v>加須市立加須西中学校</v>
      </c>
      <c r="BQ164" s="123" t="s">
        <v>2108</v>
      </c>
      <c r="BR164" s="122" t="s">
        <v>998</v>
      </c>
      <c r="BS164" s="124" t="s">
        <v>999</v>
      </c>
      <c r="BT164" s="125" t="s">
        <v>1572</v>
      </c>
      <c r="BU164" s="126" t="s">
        <v>1573</v>
      </c>
      <c r="BV164" s="4"/>
      <c r="BW164" s="4"/>
    </row>
    <row r="165" spans="63:75" ht="17.25">
      <c r="BK165" s="120" t="s">
        <v>2109</v>
      </c>
      <c r="BL165" s="129" t="s">
        <v>1000</v>
      </c>
      <c r="BM165" s="122" t="s">
        <v>384</v>
      </c>
      <c r="BN165" s="122" t="s">
        <v>991</v>
      </c>
      <c r="BO165" s="123" t="s">
        <v>1001</v>
      </c>
      <c r="BP165" s="123" t="str">
        <f t="shared" si="3"/>
        <v>加須市立加須東中学校</v>
      </c>
      <c r="BQ165" s="123" t="s">
        <v>2110</v>
      </c>
      <c r="BR165" s="122" t="s">
        <v>1002</v>
      </c>
      <c r="BS165" s="124" t="s">
        <v>1003</v>
      </c>
      <c r="BT165" s="125" t="s">
        <v>1574</v>
      </c>
      <c r="BU165" s="126" t="s">
        <v>1575</v>
      </c>
      <c r="BV165" s="4"/>
      <c r="BW165" s="4"/>
    </row>
    <row r="166" spans="63:75" ht="17.25">
      <c r="BK166" s="120" t="s">
        <v>2111</v>
      </c>
      <c r="BL166" s="129" t="s">
        <v>1004</v>
      </c>
      <c r="BM166" s="122" t="s">
        <v>384</v>
      </c>
      <c r="BN166" s="122" t="s">
        <v>991</v>
      </c>
      <c r="BO166" s="123" t="s">
        <v>1005</v>
      </c>
      <c r="BP166" s="123" t="str">
        <f t="shared" si="3"/>
        <v>加須市立加須平成中学校</v>
      </c>
      <c r="BQ166" s="123" t="s">
        <v>2112</v>
      </c>
      <c r="BR166" s="122" t="s">
        <v>1006</v>
      </c>
      <c r="BS166" s="124" t="s">
        <v>1007</v>
      </c>
      <c r="BT166" s="125" t="s">
        <v>1576</v>
      </c>
      <c r="BU166" s="126" t="s">
        <v>1577</v>
      </c>
      <c r="BV166" s="4"/>
      <c r="BW166" s="4"/>
    </row>
    <row r="167" spans="63:75" ht="17.25">
      <c r="BK167" s="120" t="s">
        <v>2113</v>
      </c>
      <c r="BL167" s="129" t="s">
        <v>1008</v>
      </c>
      <c r="BM167" s="122" t="s">
        <v>384</v>
      </c>
      <c r="BN167" s="122" t="s">
        <v>991</v>
      </c>
      <c r="BO167" s="123" t="s">
        <v>1009</v>
      </c>
      <c r="BP167" s="123" t="str">
        <f t="shared" si="3"/>
        <v>加須市立騎西中学校</v>
      </c>
      <c r="BQ167" s="123" t="s">
        <v>1010</v>
      </c>
      <c r="BR167" s="122" t="s">
        <v>1011</v>
      </c>
      <c r="BS167" s="124" t="s">
        <v>1768</v>
      </c>
      <c r="BT167" s="125" t="s">
        <v>1578</v>
      </c>
      <c r="BU167" s="126" t="s">
        <v>1579</v>
      </c>
      <c r="BV167" s="4"/>
      <c r="BW167" s="4"/>
    </row>
    <row r="168" spans="63:75" ht="17.25">
      <c r="BK168" s="120" t="s">
        <v>2114</v>
      </c>
      <c r="BL168" s="129" t="s">
        <v>1012</v>
      </c>
      <c r="BM168" s="122" t="s">
        <v>384</v>
      </c>
      <c r="BN168" s="122" t="s">
        <v>991</v>
      </c>
      <c r="BO168" s="123" t="s">
        <v>1013</v>
      </c>
      <c r="BP168" s="123" t="str">
        <f t="shared" si="3"/>
        <v>加須市立北川辺中学校</v>
      </c>
      <c r="BQ168" s="123" t="s">
        <v>1014</v>
      </c>
      <c r="BR168" s="122" t="s">
        <v>1015</v>
      </c>
      <c r="BS168" s="124" t="s">
        <v>2115</v>
      </c>
      <c r="BT168" s="125" t="s">
        <v>1580</v>
      </c>
      <c r="BU168" s="126" t="s">
        <v>1581</v>
      </c>
      <c r="BV168" s="4"/>
      <c r="BW168" s="4"/>
    </row>
    <row r="169" spans="63:75" ht="17.25">
      <c r="BK169" s="120" t="s">
        <v>2116</v>
      </c>
      <c r="BL169" s="129" t="s">
        <v>1016</v>
      </c>
      <c r="BM169" s="122" t="s">
        <v>384</v>
      </c>
      <c r="BN169" s="122" t="s">
        <v>1017</v>
      </c>
      <c r="BO169" s="123" t="s">
        <v>751</v>
      </c>
      <c r="BP169" s="123" t="str">
        <f t="shared" si="3"/>
        <v>羽生市立西中学校</v>
      </c>
      <c r="BQ169" s="123" t="s">
        <v>1018</v>
      </c>
      <c r="BR169" s="122" t="s">
        <v>2117</v>
      </c>
      <c r="BS169" s="124" t="s">
        <v>1019</v>
      </c>
      <c r="BT169" s="125" t="s">
        <v>1582</v>
      </c>
      <c r="BU169" s="130" t="s">
        <v>1583</v>
      </c>
      <c r="BV169" s="4"/>
      <c r="BW169" s="4"/>
    </row>
    <row r="170" spans="63:75" ht="17.25">
      <c r="BK170" s="120" t="s">
        <v>2118</v>
      </c>
      <c r="BL170" s="129" t="s">
        <v>1020</v>
      </c>
      <c r="BM170" s="122" t="s">
        <v>384</v>
      </c>
      <c r="BN170" s="122" t="s">
        <v>1017</v>
      </c>
      <c r="BO170" s="123" t="s">
        <v>858</v>
      </c>
      <c r="BP170" s="123" t="str">
        <f t="shared" si="3"/>
        <v>羽生市立南中学校</v>
      </c>
      <c r="BQ170" s="123" t="s">
        <v>1021</v>
      </c>
      <c r="BR170" s="122" t="s">
        <v>2119</v>
      </c>
      <c r="BS170" s="124" t="s">
        <v>1022</v>
      </c>
      <c r="BT170" s="125" t="s">
        <v>1584</v>
      </c>
      <c r="BU170" s="130" t="s">
        <v>1585</v>
      </c>
      <c r="BV170" s="4"/>
      <c r="BW170" s="4"/>
    </row>
    <row r="171" spans="63:75" ht="18" thickBot="1">
      <c r="BK171" s="131" t="s">
        <v>2120</v>
      </c>
      <c r="BL171" s="132" t="s">
        <v>1023</v>
      </c>
      <c r="BM171" s="133" t="s">
        <v>384</v>
      </c>
      <c r="BN171" s="133" t="s">
        <v>1017</v>
      </c>
      <c r="BO171" s="134" t="s">
        <v>1024</v>
      </c>
      <c r="BP171" s="134" t="str">
        <f t="shared" si="3"/>
        <v>羽生市立東中学校</v>
      </c>
      <c r="BQ171" s="134" t="s">
        <v>1025</v>
      </c>
      <c r="BR171" s="133" t="s">
        <v>1026</v>
      </c>
      <c r="BS171" s="135" t="s">
        <v>1027</v>
      </c>
      <c r="BT171" s="139" t="s">
        <v>1586</v>
      </c>
      <c r="BU171" s="140" t="s">
        <v>1587</v>
      </c>
      <c r="BV171" s="4"/>
      <c r="BW171" s="4"/>
    </row>
    <row r="172" spans="63:75" ht="17.25">
      <c r="BK172" s="151" t="s">
        <v>2121</v>
      </c>
      <c r="BL172" s="152" t="s">
        <v>2122</v>
      </c>
      <c r="BM172" s="153" t="s">
        <v>2123</v>
      </c>
      <c r="BN172" s="153" t="s">
        <v>1028</v>
      </c>
      <c r="BO172" s="154" t="s">
        <v>758</v>
      </c>
      <c r="BP172" s="154" t="str">
        <f t="shared" si="3"/>
        <v>越谷市立中央中学校</v>
      </c>
      <c r="BQ172" s="154" t="s">
        <v>1029</v>
      </c>
      <c r="BR172" s="153" t="s">
        <v>1030</v>
      </c>
      <c r="BS172" s="155" t="s">
        <v>1031</v>
      </c>
      <c r="BT172" s="142" t="s">
        <v>1588</v>
      </c>
      <c r="BU172" s="143" t="s">
        <v>1589</v>
      </c>
      <c r="BV172" s="4"/>
      <c r="BW172" s="4"/>
    </row>
    <row r="173" spans="63:75" ht="17.25">
      <c r="BK173" s="120" t="s">
        <v>2124</v>
      </c>
      <c r="BL173" s="129" t="s">
        <v>2125</v>
      </c>
      <c r="BM173" s="122" t="s">
        <v>406</v>
      </c>
      <c r="BN173" s="122" t="s">
        <v>1028</v>
      </c>
      <c r="BO173" s="123" t="s">
        <v>1032</v>
      </c>
      <c r="BP173" s="123" t="str">
        <f t="shared" si="3"/>
        <v>越谷市立東中学校</v>
      </c>
      <c r="BQ173" s="123" t="s">
        <v>1033</v>
      </c>
      <c r="BR173" s="122" t="s">
        <v>1034</v>
      </c>
      <c r="BS173" s="124" t="s">
        <v>1035</v>
      </c>
      <c r="BT173" s="125" t="s">
        <v>1590</v>
      </c>
      <c r="BU173" s="126" t="s">
        <v>1591</v>
      </c>
      <c r="BV173" s="4"/>
      <c r="BW173" s="4"/>
    </row>
    <row r="174" spans="63:75" ht="17.25">
      <c r="BK174" s="120" t="s">
        <v>2126</v>
      </c>
      <c r="BL174" s="129" t="s">
        <v>2127</v>
      </c>
      <c r="BM174" s="122" t="s">
        <v>406</v>
      </c>
      <c r="BN174" s="122" t="s">
        <v>1028</v>
      </c>
      <c r="BO174" s="123" t="s">
        <v>1036</v>
      </c>
      <c r="BP174" s="123" t="str">
        <f t="shared" si="3"/>
        <v>越谷市立西中学校</v>
      </c>
      <c r="BQ174" s="123" t="s">
        <v>1037</v>
      </c>
      <c r="BR174" s="122" t="s">
        <v>1038</v>
      </c>
      <c r="BS174" s="124" t="s">
        <v>1039</v>
      </c>
      <c r="BT174" s="125" t="s">
        <v>1592</v>
      </c>
      <c r="BU174" s="126" t="s">
        <v>1593</v>
      </c>
      <c r="BV174" s="4"/>
      <c r="BW174" s="4"/>
    </row>
    <row r="175" spans="63:75" ht="17.25">
      <c r="BK175" s="120" t="s">
        <v>2128</v>
      </c>
      <c r="BL175" s="129" t="s">
        <v>1040</v>
      </c>
      <c r="BM175" s="122" t="s">
        <v>406</v>
      </c>
      <c r="BN175" s="122" t="s">
        <v>1028</v>
      </c>
      <c r="BO175" s="123" t="s">
        <v>1041</v>
      </c>
      <c r="BP175" s="123" t="str">
        <f t="shared" si="3"/>
        <v>越谷市立南中学校</v>
      </c>
      <c r="BQ175" s="123" t="s">
        <v>1042</v>
      </c>
      <c r="BR175" s="122" t="s">
        <v>1043</v>
      </c>
      <c r="BS175" s="124" t="s">
        <v>1044</v>
      </c>
      <c r="BT175" s="125" t="s">
        <v>1594</v>
      </c>
      <c r="BU175" s="126" t="s">
        <v>1595</v>
      </c>
      <c r="BV175" s="4"/>
      <c r="BW175" s="4"/>
    </row>
    <row r="176" spans="63:75" ht="17.25">
      <c r="BK176" s="120" t="s">
        <v>2129</v>
      </c>
      <c r="BL176" s="129" t="s">
        <v>1045</v>
      </c>
      <c r="BM176" s="122" t="s">
        <v>406</v>
      </c>
      <c r="BN176" s="122" t="s">
        <v>1028</v>
      </c>
      <c r="BO176" s="123" t="s">
        <v>1046</v>
      </c>
      <c r="BP176" s="123" t="str">
        <f t="shared" si="3"/>
        <v>越谷市立北中学校</v>
      </c>
      <c r="BQ176" s="123" t="s">
        <v>1047</v>
      </c>
      <c r="BR176" s="122" t="s">
        <v>1048</v>
      </c>
      <c r="BS176" s="124" t="s">
        <v>1049</v>
      </c>
      <c r="BT176" s="125" t="s">
        <v>1596</v>
      </c>
      <c r="BU176" s="126" t="s">
        <v>1597</v>
      </c>
      <c r="BV176" s="4"/>
      <c r="BW176" s="4"/>
    </row>
    <row r="177" spans="63:75" ht="17.25">
      <c r="BK177" s="120" t="s">
        <v>2130</v>
      </c>
      <c r="BL177" s="129" t="s">
        <v>1050</v>
      </c>
      <c r="BM177" s="122" t="s">
        <v>406</v>
      </c>
      <c r="BN177" s="122" t="s">
        <v>1028</v>
      </c>
      <c r="BO177" s="123" t="s">
        <v>1051</v>
      </c>
      <c r="BP177" s="123" t="str">
        <f t="shared" si="3"/>
        <v>越谷市立富士中学校</v>
      </c>
      <c r="BQ177" s="123" t="s">
        <v>1052</v>
      </c>
      <c r="BR177" s="122" t="s">
        <v>1053</v>
      </c>
      <c r="BS177" s="124" t="s">
        <v>1054</v>
      </c>
      <c r="BT177" s="125" t="s">
        <v>1598</v>
      </c>
      <c r="BU177" s="126" t="s">
        <v>1599</v>
      </c>
      <c r="BV177" s="4"/>
      <c r="BW177" s="4"/>
    </row>
    <row r="178" spans="63:75" ht="17.25">
      <c r="BK178" s="120" t="s">
        <v>2131</v>
      </c>
      <c r="BL178" s="129" t="s">
        <v>1055</v>
      </c>
      <c r="BM178" s="122" t="s">
        <v>406</v>
      </c>
      <c r="BN178" s="122" t="s">
        <v>1028</v>
      </c>
      <c r="BO178" s="123" t="s">
        <v>1056</v>
      </c>
      <c r="BP178" s="123" t="str">
        <f t="shared" si="3"/>
        <v>越谷市立北陽中学校</v>
      </c>
      <c r="BQ178" s="123" t="s">
        <v>1057</v>
      </c>
      <c r="BR178" s="122" t="s">
        <v>1058</v>
      </c>
      <c r="BS178" s="124" t="s">
        <v>1059</v>
      </c>
      <c r="BT178" s="125" t="s">
        <v>1600</v>
      </c>
      <c r="BU178" s="126" t="s">
        <v>1601</v>
      </c>
      <c r="BV178" s="4"/>
      <c r="BW178" s="4"/>
    </row>
    <row r="179" spans="63:75" ht="17.25">
      <c r="BK179" s="120" t="s">
        <v>2132</v>
      </c>
      <c r="BL179" s="129" t="s">
        <v>1060</v>
      </c>
      <c r="BM179" s="122" t="s">
        <v>406</v>
      </c>
      <c r="BN179" s="122" t="s">
        <v>1028</v>
      </c>
      <c r="BO179" s="123" t="s">
        <v>1061</v>
      </c>
      <c r="BP179" s="123" t="str">
        <f t="shared" si="3"/>
        <v>越谷市立栄進中学校</v>
      </c>
      <c r="BQ179" s="123" t="s">
        <v>1062</v>
      </c>
      <c r="BR179" s="122" t="s">
        <v>1063</v>
      </c>
      <c r="BS179" s="124" t="s">
        <v>1064</v>
      </c>
      <c r="BT179" s="125" t="s">
        <v>1602</v>
      </c>
      <c r="BU179" s="126" t="s">
        <v>1603</v>
      </c>
      <c r="BV179" s="4"/>
      <c r="BW179" s="4"/>
    </row>
    <row r="180" spans="63:75" ht="17.25">
      <c r="BK180" s="120" t="s">
        <v>2133</v>
      </c>
      <c r="BL180" s="129" t="s">
        <v>1065</v>
      </c>
      <c r="BM180" s="122" t="s">
        <v>406</v>
      </c>
      <c r="BN180" s="122" t="s">
        <v>1028</v>
      </c>
      <c r="BO180" s="123" t="s">
        <v>1066</v>
      </c>
      <c r="BP180" s="123" t="str">
        <f t="shared" si="3"/>
        <v>越谷市立光陽中学校</v>
      </c>
      <c r="BQ180" s="123" t="s">
        <v>1067</v>
      </c>
      <c r="BR180" s="122" t="s">
        <v>1043</v>
      </c>
      <c r="BS180" s="124" t="s">
        <v>1068</v>
      </c>
      <c r="BT180" s="125" t="s">
        <v>1604</v>
      </c>
      <c r="BU180" s="126" t="s">
        <v>1605</v>
      </c>
      <c r="BV180" s="4"/>
      <c r="BW180" s="4"/>
    </row>
    <row r="181" spans="63:75" ht="17.25">
      <c r="BK181" s="120" t="s">
        <v>2134</v>
      </c>
      <c r="BL181" s="129" t="s">
        <v>1069</v>
      </c>
      <c r="BM181" s="122" t="s">
        <v>406</v>
      </c>
      <c r="BN181" s="122" t="s">
        <v>1028</v>
      </c>
      <c r="BO181" s="123" t="s">
        <v>1070</v>
      </c>
      <c r="BP181" s="123" t="str">
        <f t="shared" si="3"/>
        <v>越谷市立平方中学校</v>
      </c>
      <c r="BQ181" s="123" t="s">
        <v>1071</v>
      </c>
      <c r="BR181" s="122" t="s">
        <v>1072</v>
      </c>
      <c r="BS181" s="124" t="s">
        <v>1073</v>
      </c>
      <c r="BT181" s="125" t="s">
        <v>1606</v>
      </c>
      <c r="BU181" s="126" t="s">
        <v>1607</v>
      </c>
      <c r="BV181" s="4"/>
      <c r="BW181" s="4"/>
    </row>
    <row r="182" spans="63:75" ht="17.25">
      <c r="BK182" s="120" t="s">
        <v>2135</v>
      </c>
      <c r="BL182" s="129" t="s">
        <v>1074</v>
      </c>
      <c r="BM182" s="122" t="s">
        <v>406</v>
      </c>
      <c r="BN182" s="122" t="s">
        <v>1028</v>
      </c>
      <c r="BO182" s="123" t="s">
        <v>1075</v>
      </c>
      <c r="BP182" s="123" t="str">
        <f t="shared" si="3"/>
        <v>越谷市立武蔵野中学校</v>
      </c>
      <c r="BQ182" s="123" t="s">
        <v>1076</v>
      </c>
      <c r="BR182" s="122" t="s">
        <v>2136</v>
      </c>
      <c r="BS182" s="124" t="s">
        <v>1077</v>
      </c>
      <c r="BT182" s="125" t="s">
        <v>1608</v>
      </c>
      <c r="BU182" s="130" t="s">
        <v>1609</v>
      </c>
      <c r="BV182" s="4"/>
      <c r="BW182" s="4"/>
    </row>
    <row r="183" spans="63:75" ht="17.25">
      <c r="BK183" s="120" t="s">
        <v>2137</v>
      </c>
      <c r="BL183" s="129" t="s">
        <v>1078</v>
      </c>
      <c r="BM183" s="122" t="s">
        <v>406</v>
      </c>
      <c r="BN183" s="122" t="s">
        <v>1028</v>
      </c>
      <c r="BO183" s="123" t="s">
        <v>1079</v>
      </c>
      <c r="BP183" s="123" t="str">
        <f t="shared" si="3"/>
        <v>越谷市立大袋中学校</v>
      </c>
      <c r="BQ183" s="123" t="s">
        <v>1080</v>
      </c>
      <c r="BR183" s="122" t="s">
        <v>1081</v>
      </c>
      <c r="BS183" s="124" t="s">
        <v>1082</v>
      </c>
      <c r="BT183" s="125" t="s">
        <v>1610</v>
      </c>
      <c r="BU183" s="126" t="s">
        <v>1611</v>
      </c>
      <c r="BV183" s="4"/>
      <c r="BW183" s="4"/>
    </row>
    <row r="184" spans="63:75" ht="17.25">
      <c r="BK184" s="120" t="s">
        <v>2138</v>
      </c>
      <c r="BL184" s="129" t="s">
        <v>1083</v>
      </c>
      <c r="BM184" s="122" t="s">
        <v>406</v>
      </c>
      <c r="BN184" s="122" t="s">
        <v>1028</v>
      </c>
      <c r="BO184" s="123" t="s">
        <v>1084</v>
      </c>
      <c r="BP184" s="123" t="str">
        <f t="shared" si="3"/>
        <v>越谷市立新栄中学校</v>
      </c>
      <c r="BQ184" s="123" t="s">
        <v>1085</v>
      </c>
      <c r="BR184" s="122" t="s">
        <v>1086</v>
      </c>
      <c r="BS184" s="124" t="s">
        <v>1087</v>
      </c>
      <c r="BT184" s="125" t="s">
        <v>1612</v>
      </c>
      <c r="BU184" s="126" t="s">
        <v>1613</v>
      </c>
      <c r="BV184" s="4"/>
      <c r="BW184" s="4"/>
    </row>
    <row r="185" spans="63:75" ht="17.25">
      <c r="BK185" s="120" t="s">
        <v>2139</v>
      </c>
      <c r="BL185" s="129" t="s">
        <v>1088</v>
      </c>
      <c r="BM185" s="122" t="s">
        <v>406</v>
      </c>
      <c r="BN185" s="122" t="s">
        <v>1028</v>
      </c>
      <c r="BO185" s="123" t="s">
        <v>1089</v>
      </c>
      <c r="BP185" s="123" t="str">
        <f t="shared" si="3"/>
        <v>越谷市立大相模中学校</v>
      </c>
      <c r="BQ185" s="123" t="s">
        <v>1090</v>
      </c>
      <c r="BR185" s="122" t="s">
        <v>1091</v>
      </c>
      <c r="BS185" s="124" t="s">
        <v>1092</v>
      </c>
      <c r="BT185" s="125" t="s">
        <v>1614</v>
      </c>
      <c r="BU185" s="126" t="s">
        <v>1615</v>
      </c>
      <c r="BV185" s="4"/>
      <c r="BW185" s="4"/>
    </row>
    <row r="186" spans="63:75" ht="17.25">
      <c r="BK186" s="120" t="s">
        <v>2140</v>
      </c>
      <c r="BL186" s="166">
        <v>1501</v>
      </c>
      <c r="BM186" s="122" t="s">
        <v>406</v>
      </c>
      <c r="BN186" s="122" t="s">
        <v>1093</v>
      </c>
      <c r="BO186" s="123" t="s">
        <v>1094</v>
      </c>
      <c r="BP186" s="123" t="str">
        <f t="shared" si="3"/>
        <v>八潮市立八潮中学校</v>
      </c>
      <c r="BQ186" s="123" t="s">
        <v>2141</v>
      </c>
      <c r="BR186" s="122" t="s">
        <v>2142</v>
      </c>
      <c r="BS186" s="124" t="s">
        <v>1095</v>
      </c>
      <c r="BT186" s="125" t="s">
        <v>1616</v>
      </c>
      <c r="BU186" s="126" t="s">
        <v>1617</v>
      </c>
      <c r="BV186" s="4"/>
      <c r="BW186" s="4"/>
    </row>
    <row r="187" spans="63:75" ht="17.25">
      <c r="BK187" s="120" t="s">
        <v>2143</v>
      </c>
      <c r="BL187" s="166">
        <v>1504</v>
      </c>
      <c r="BM187" s="122" t="s">
        <v>406</v>
      </c>
      <c r="BN187" s="122" t="s">
        <v>1093</v>
      </c>
      <c r="BO187" s="123" t="s">
        <v>1096</v>
      </c>
      <c r="BP187" s="123" t="str">
        <f t="shared" si="3"/>
        <v>八潮市立大原中学校</v>
      </c>
      <c r="BQ187" s="123" t="s">
        <v>1097</v>
      </c>
      <c r="BR187" s="122" t="s">
        <v>2144</v>
      </c>
      <c r="BS187" s="124" t="s">
        <v>1098</v>
      </c>
      <c r="BT187" s="125" t="s">
        <v>1618</v>
      </c>
      <c r="BU187" s="126" t="s">
        <v>1619</v>
      </c>
      <c r="BV187" s="4"/>
      <c r="BW187" s="4"/>
    </row>
    <row r="188" spans="63:75" ht="18" thickBot="1">
      <c r="BK188" s="157" t="s">
        <v>2145</v>
      </c>
      <c r="BL188" s="215">
        <v>1503</v>
      </c>
      <c r="BM188" s="159" t="s">
        <v>406</v>
      </c>
      <c r="BN188" s="159" t="s">
        <v>1093</v>
      </c>
      <c r="BO188" s="160" t="s">
        <v>1099</v>
      </c>
      <c r="BP188" s="160" t="str">
        <f t="shared" si="3"/>
        <v>八潮市立八幡中学校</v>
      </c>
      <c r="BQ188" s="160" t="s">
        <v>1100</v>
      </c>
      <c r="BR188" s="159" t="s">
        <v>2146</v>
      </c>
      <c r="BS188" s="161" t="s">
        <v>1101</v>
      </c>
      <c r="BT188" s="136" t="s">
        <v>1620</v>
      </c>
      <c r="BU188" s="137" t="s">
        <v>1621</v>
      </c>
      <c r="BV188" s="4"/>
      <c r="BW188" s="4"/>
    </row>
    <row r="189" spans="63:75" ht="17.25">
      <c r="BK189" s="112" t="s">
        <v>2147</v>
      </c>
      <c r="BL189" s="141" t="s">
        <v>1142</v>
      </c>
      <c r="BM189" s="114" t="s">
        <v>1750</v>
      </c>
      <c r="BN189" s="114" t="s">
        <v>1143</v>
      </c>
      <c r="BO189" s="115" t="s">
        <v>1144</v>
      </c>
      <c r="BP189" s="115" t="str">
        <f t="shared" si="3"/>
        <v>蓮田市立黒浜中学校</v>
      </c>
      <c r="BQ189" s="115" t="s">
        <v>1145</v>
      </c>
      <c r="BR189" s="114" t="s">
        <v>1146</v>
      </c>
      <c r="BS189" s="116" t="s">
        <v>1147</v>
      </c>
      <c r="BT189" s="117" t="s">
        <v>1638</v>
      </c>
      <c r="BU189" s="118" t="s">
        <v>1639</v>
      </c>
      <c r="BV189" s="4"/>
      <c r="BW189" s="4"/>
    </row>
    <row r="190" spans="63:75" ht="17.25">
      <c r="BK190" s="120" t="s">
        <v>2148</v>
      </c>
      <c r="BL190" s="129" t="s">
        <v>1148</v>
      </c>
      <c r="BM190" s="122" t="s">
        <v>1750</v>
      </c>
      <c r="BN190" s="122" t="s">
        <v>1143</v>
      </c>
      <c r="BO190" s="123" t="s">
        <v>1149</v>
      </c>
      <c r="BP190" s="123" t="str">
        <f t="shared" si="3"/>
        <v>蓮田市立蓮田南中学校</v>
      </c>
      <c r="BQ190" s="123" t="s">
        <v>2149</v>
      </c>
      <c r="BR190" s="122" t="s">
        <v>1150</v>
      </c>
      <c r="BS190" s="124" t="s">
        <v>1151</v>
      </c>
      <c r="BT190" s="125" t="s">
        <v>1640</v>
      </c>
      <c r="BU190" s="126" t="s">
        <v>1641</v>
      </c>
      <c r="BV190" s="4"/>
      <c r="BW190" s="4"/>
    </row>
    <row r="191" spans="63:75" ht="17.25">
      <c r="BK191" s="120" t="s">
        <v>2150</v>
      </c>
      <c r="BL191" s="129" t="s">
        <v>1152</v>
      </c>
      <c r="BM191" s="122" t="s">
        <v>1750</v>
      </c>
      <c r="BN191" s="122" t="s">
        <v>1153</v>
      </c>
      <c r="BO191" s="123" t="s">
        <v>1154</v>
      </c>
      <c r="BP191" s="123" t="str">
        <f t="shared" si="3"/>
        <v>久喜市立久喜中学校</v>
      </c>
      <c r="BQ191" s="123" t="s">
        <v>2151</v>
      </c>
      <c r="BR191" s="122" t="s">
        <v>1155</v>
      </c>
      <c r="BS191" s="124" t="s">
        <v>1156</v>
      </c>
      <c r="BT191" s="125" t="s">
        <v>1642</v>
      </c>
      <c r="BU191" s="126" t="s">
        <v>1643</v>
      </c>
      <c r="BV191" s="4"/>
      <c r="BW191" s="4"/>
    </row>
    <row r="192" spans="63:75" ht="17.25">
      <c r="BK192" s="120" t="s">
        <v>2152</v>
      </c>
      <c r="BL192" s="129" t="s">
        <v>1157</v>
      </c>
      <c r="BM192" s="122" t="s">
        <v>1750</v>
      </c>
      <c r="BN192" s="122" t="s">
        <v>1153</v>
      </c>
      <c r="BO192" s="123" t="s">
        <v>1158</v>
      </c>
      <c r="BP192" s="123" t="str">
        <f t="shared" si="3"/>
        <v>久喜市立久喜南中学校</v>
      </c>
      <c r="BQ192" s="123" t="s">
        <v>2153</v>
      </c>
      <c r="BR192" s="122" t="s">
        <v>1159</v>
      </c>
      <c r="BS192" s="124" t="s">
        <v>1160</v>
      </c>
      <c r="BT192" s="125" t="s">
        <v>1644</v>
      </c>
      <c r="BU192" s="126" t="s">
        <v>1645</v>
      </c>
      <c r="BV192" s="4"/>
      <c r="BW192" s="4"/>
    </row>
    <row r="193" spans="63:75" ht="17.25">
      <c r="BK193" s="120" t="s">
        <v>2154</v>
      </c>
      <c r="BL193" s="129" t="s">
        <v>1161</v>
      </c>
      <c r="BM193" s="122" t="s">
        <v>1750</v>
      </c>
      <c r="BN193" s="122" t="s">
        <v>1153</v>
      </c>
      <c r="BO193" s="123" t="s">
        <v>1162</v>
      </c>
      <c r="BP193" s="123" t="str">
        <f t="shared" si="3"/>
        <v>久喜市立久喜東中学校</v>
      </c>
      <c r="BQ193" s="123" t="s">
        <v>2155</v>
      </c>
      <c r="BR193" s="122" t="s">
        <v>1163</v>
      </c>
      <c r="BS193" s="124" t="s">
        <v>1164</v>
      </c>
      <c r="BT193" s="125" t="s">
        <v>1646</v>
      </c>
      <c r="BU193" s="126" t="s">
        <v>1647</v>
      </c>
      <c r="BV193" s="4"/>
      <c r="BW193" s="4"/>
    </row>
    <row r="194" spans="63:75" ht="17.25">
      <c r="BK194" s="120" t="s">
        <v>2156</v>
      </c>
      <c r="BL194" s="129" t="s">
        <v>1165</v>
      </c>
      <c r="BM194" s="122" t="s">
        <v>1750</v>
      </c>
      <c r="BN194" s="122" t="s">
        <v>1153</v>
      </c>
      <c r="BO194" s="123" t="s">
        <v>1166</v>
      </c>
      <c r="BP194" s="123" t="str">
        <f t="shared" si="3"/>
        <v>久喜市立太東中学校</v>
      </c>
      <c r="BQ194" s="123" t="s">
        <v>1167</v>
      </c>
      <c r="BR194" s="122" t="s">
        <v>1168</v>
      </c>
      <c r="BS194" s="124" t="s">
        <v>1169</v>
      </c>
      <c r="BT194" s="125" t="s">
        <v>1648</v>
      </c>
      <c r="BU194" s="126" t="s">
        <v>1649</v>
      </c>
      <c r="BV194" s="4"/>
      <c r="BW194" s="4"/>
    </row>
    <row r="195" spans="63:75" ht="17.25">
      <c r="BK195" s="120" t="s">
        <v>2157</v>
      </c>
      <c r="BL195" s="129" t="s">
        <v>1170</v>
      </c>
      <c r="BM195" s="122" t="s">
        <v>1750</v>
      </c>
      <c r="BN195" s="122" t="s">
        <v>1153</v>
      </c>
      <c r="BO195" s="123" t="s">
        <v>1171</v>
      </c>
      <c r="BP195" s="123" t="str">
        <f t="shared" si="3"/>
        <v>久喜市立鷲宮中学校</v>
      </c>
      <c r="BQ195" s="123" t="s">
        <v>1172</v>
      </c>
      <c r="BR195" s="122" t="s">
        <v>1173</v>
      </c>
      <c r="BS195" s="124" t="s">
        <v>2158</v>
      </c>
      <c r="BT195" s="125" t="s">
        <v>1650</v>
      </c>
      <c r="BU195" s="126" t="s">
        <v>1651</v>
      </c>
      <c r="BV195" s="4"/>
      <c r="BW195" s="4"/>
    </row>
    <row r="196" spans="63:75" ht="17.25">
      <c r="BK196" s="120" t="s">
        <v>2159</v>
      </c>
      <c r="BL196" s="129" t="s">
        <v>1174</v>
      </c>
      <c r="BM196" s="122" t="s">
        <v>1750</v>
      </c>
      <c r="BN196" s="122" t="s">
        <v>1153</v>
      </c>
      <c r="BO196" s="123" t="s">
        <v>1175</v>
      </c>
      <c r="BP196" s="123" t="str">
        <f t="shared" si="3"/>
        <v>久喜市立鷲宮東中学校</v>
      </c>
      <c r="BQ196" s="123" t="s">
        <v>1176</v>
      </c>
      <c r="BR196" s="122" t="s">
        <v>1177</v>
      </c>
      <c r="BS196" s="124" t="s">
        <v>2160</v>
      </c>
      <c r="BT196" s="125" t="s">
        <v>1652</v>
      </c>
      <c r="BU196" s="126" t="s">
        <v>1653</v>
      </c>
      <c r="BV196" s="4"/>
      <c r="BW196" s="4"/>
    </row>
    <row r="197" spans="63:75" ht="17.25">
      <c r="BK197" s="120" t="s">
        <v>2161</v>
      </c>
      <c r="BL197" s="129" t="s">
        <v>1178</v>
      </c>
      <c r="BM197" s="122" t="s">
        <v>1750</v>
      </c>
      <c r="BN197" s="122" t="s">
        <v>1153</v>
      </c>
      <c r="BO197" s="123" t="s">
        <v>1179</v>
      </c>
      <c r="BP197" s="123" t="str">
        <f t="shared" si="3"/>
        <v>久喜市立鷲宮西中学校</v>
      </c>
      <c r="BQ197" s="123" t="s">
        <v>1180</v>
      </c>
      <c r="BR197" s="122" t="s">
        <v>1181</v>
      </c>
      <c r="BS197" s="124" t="s">
        <v>2162</v>
      </c>
      <c r="BT197" s="125" t="s">
        <v>1654</v>
      </c>
      <c r="BU197" s="126" t="s">
        <v>1655</v>
      </c>
      <c r="BV197" s="4"/>
      <c r="BW197" s="4"/>
    </row>
    <row r="198" spans="63:75" ht="17.25">
      <c r="BK198" s="120" t="s">
        <v>2163</v>
      </c>
      <c r="BL198" s="129" t="s">
        <v>1182</v>
      </c>
      <c r="BM198" s="122" t="s">
        <v>1750</v>
      </c>
      <c r="BN198" s="122" t="s">
        <v>1183</v>
      </c>
      <c r="BO198" s="123" t="s">
        <v>1184</v>
      </c>
      <c r="BP198" s="123" t="str">
        <f t="shared" si="3"/>
        <v>白岡市立篠津中学校</v>
      </c>
      <c r="BQ198" s="123" t="s">
        <v>1185</v>
      </c>
      <c r="BR198" s="122" t="s">
        <v>1186</v>
      </c>
      <c r="BS198" s="124" t="s">
        <v>1769</v>
      </c>
      <c r="BT198" s="125" t="s">
        <v>1656</v>
      </c>
      <c r="BU198" s="126" t="s">
        <v>1657</v>
      </c>
      <c r="BV198" s="4"/>
      <c r="BW198" s="4"/>
    </row>
    <row r="199" spans="63:75" ht="17.25">
      <c r="BK199" s="120" t="s">
        <v>2164</v>
      </c>
      <c r="BL199" s="129" t="s">
        <v>1187</v>
      </c>
      <c r="BM199" s="122" t="s">
        <v>1750</v>
      </c>
      <c r="BN199" s="122" t="s">
        <v>1183</v>
      </c>
      <c r="BO199" s="123" t="s">
        <v>1188</v>
      </c>
      <c r="BP199" s="123" t="str">
        <f t="shared" si="3"/>
        <v>白岡市立白岡中学校</v>
      </c>
      <c r="BQ199" s="123" t="s">
        <v>2165</v>
      </c>
      <c r="BR199" s="122" t="s">
        <v>2166</v>
      </c>
      <c r="BS199" s="124" t="s">
        <v>1189</v>
      </c>
      <c r="BT199" s="125" t="s">
        <v>1658</v>
      </c>
      <c r="BU199" s="130" t="s">
        <v>1659</v>
      </c>
      <c r="BV199" s="4"/>
      <c r="BW199" s="4"/>
    </row>
    <row r="200" spans="63:75" ht="17.25">
      <c r="BK200" s="120" t="s">
        <v>2167</v>
      </c>
      <c r="BL200" s="129" t="s">
        <v>1190</v>
      </c>
      <c r="BM200" s="122" t="s">
        <v>1750</v>
      </c>
      <c r="BN200" s="122" t="s">
        <v>1191</v>
      </c>
      <c r="BO200" s="123" t="s">
        <v>1192</v>
      </c>
      <c r="BP200" s="123" t="str">
        <f t="shared" si="3"/>
        <v>宮代町立前原中学校</v>
      </c>
      <c r="BQ200" s="123" t="s">
        <v>1193</v>
      </c>
      <c r="BR200" s="122" t="s">
        <v>1194</v>
      </c>
      <c r="BS200" s="124" t="s">
        <v>1195</v>
      </c>
      <c r="BT200" s="125" t="s">
        <v>1660</v>
      </c>
      <c r="BU200" s="126" t="s">
        <v>1661</v>
      </c>
      <c r="BV200" s="4"/>
      <c r="BW200" s="4"/>
    </row>
    <row r="201" spans="63:75" ht="17.25">
      <c r="BK201" s="120" t="s">
        <v>2168</v>
      </c>
      <c r="BL201" s="129" t="s">
        <v>2169</v>
      </c>
      <c r="BM201" s="122" t="s">
        <v>1750</v>
      </c>
      <c r="BN201" s="122" t="s">
        <v>1199</v>
      </c>
      <c r="BO201" s="123" t="s">
        <v>1200</v>
      </c>
      <c r="BP201" s="123" t="str">
        <f t="shared" si="3"/>
        <v>幸手市立幸手中学校</v>
      </c>
      <c r="BQ201" s="123" t="s">
        <v>2170</v>
      </c>
      <c r="BR201" s="122" t="s">
        <v>1201</v>
      </c>
      <c r="BS201" s="124" t="s">
        <v>1202</v>
      </c>
      <c r="BT201" s="125" t="s">
        <v>1664</v>
      </c>
      <c r="BU201" s="126" t="s">
        <v>1665</v>
      </c>
      <c r="BV201" s="4"/>
      <c r="BW201" s="4"/>
    </row>
    <row r="202" spans="63:75" ht="17.25">
      <c r="BK202" s="120" t="s">
        <v>2171</v>
      </c>
      <c r="BL202" s="129" t="s">
        <v>2172</v>
      </c>
      <c r="BM202" s="122" t="s">
        <v>1750</v>
      </c>
      <c r="BN202" s="122" t="s">
        <v>1199</v>
      </c>
      <c r="BO202" s="123" t="s">
        <v>766</v>
      </c>
      <c r="BP202" s="123" t="str">
        <f t="shared" si="3"/>
        <v>幸手市立東中学校</v>
      </c>
      <c r="BQ202" s="123" t="s">
        <v>1203</v>
      </c>
      <c r="BR202" s="122" t="s">
        <v>2173</v>
      </c>
      <c r="BS202" s="124" t="s">
        <v>1204</v>
      </c>
      <c r="BT202" s="125" t="s">
        <v>1666</v>
      </c>
      <c r="BU202" s="130" t="s">
        <v>1667</v>
      </c>
      <c r="BV202" s="4"/>
      <c r="BW202" s="4"/>
    </row>
    <row r="203" spans="63:75" ht="17.25">
      <c r="BK203" s="120" t="s">
        <v>2174</v>
      </c>
      <c r="BL203" s="129" t="s">
        <v>2175</v>
      </c>
      <c r="BM203" s="122" t="s">
        <v>1750</v>
      </c>
      <c r="BN203" s="122" t="s">
        <v>1199</v>
      </c>
      <c r="BO203" s="123" t="s">
        <v>2176</v>
      </c>
      <c r="BP203" s="123" t="str">
        <f t="shared" si="3"/>
        <v>幸手市立西中学校</v>
      </c>
      <c r="BQ203" s="123" t="s">
        <v>1205</v>
      </c>
      <c r="BR203" s="122" t="s">
        <v>1206</v>
      </c>
      <c r="BS203" s="124" t="s">
        <v>1207</v>
      </c>
      <c r="BT203" s="125" t="s">
        <v>1668</v>
      </c>
      <c r="BU203" s="126" t="s">
        <v>1669</v>
      </c>
      <c r="BV203" s="4"/>
      <c r="BW203" s="4"/>
    </row>
    <row r="204" spans="63:75" ht="17.25">
      <c r="BK204" s="120" t="s">
        <v>2177</v>
      </c>
      <c r="BL204" s="129" t="s">
        <v>1208</v>
      </c>
      <c r="BM204" s="122" t="s">
        <v>1750</v>
      </c>
      <c r="BN204" s="122" t="s">
        <v>1209</v>
      </c>
      <c r="BO204" s="123" t="s">
        <v>1210</v>
      </c>
      <c r="BP204" s="123" t="str">
        <f t="shared" si="3"/>
        <v>杉戸町立杉戸中学校</v>
      </c>
      <c r="BQ204" s="123" t="s">
        <v>2178</v>
      </c>
      <c r="BR204" s="122" t="s">
        <v>1211</v>
      </c>
      <c r="BS204" s="124" t="s">
        <v>1212</v>
      </c>
      <c r="BT204" s="125" t="s">
        <v>1670</v>
      </c>
      <c r="BU204" s="126" t="s">
        <v>1671</v>
      </c>
      <c r="BV204" s="4"/>
      <c r="BW204" s="4"/>
    </row>
    <row r="205" spans="63:75" ht="18" thickBot="1">
      <c r="BK205" s="131" t="s">
        <v>2179</v>
      </c>
      <c r="BL205" s="132" t="s">
        <v>1213</v>
      </c>
      <c r="BM205" s="133" t="s">
        <v>1750</v>
      </c>
      <c r="BN205" s="133" t="s">
        <v>1209</v>
      </c>
      <c r="BO205" s="134" t="s">
        <v>1214</v>
      </c>
      <c r="BP205" s="134" t="str">
        <f t="shared" si="3"/>
        <v>杉戸町立広島中学校</v>
      </c>
      <c r="BQ205" s="134" t="s">
        <v>1215</v>
      </c>
      <c r="BR205" s="133" t="s">
        <v>1216</v>
      </c>
      <c r="BS205" s="135" t="s">
        <v>1217</v>
      </c>
      <c r="BT205" s="139" t="s">
        <v>1672</v>
      </c>
      <c r="BU205" s="140" t="s">
        <v>1673</v>
      </c>
      <c r="BV205" s="4"/>
      <c r="BW205" s="4"/>
    </row>
    <row r="206" spans="63:75" ht="17.25">
      <c r="BK206" s="151" t="s">
        <v>2180</v>
      </c>
      <c r="BL206" s="152" t="s">
        <v>1102</v>
      </c>
      <c r="BM206" s="153" t="s">
        <v>1751</v>
      </c>
      <c r="BN206" s="153" t="s">
        <v>1103</v>
      </c>
      <c r="BO206" s="154" t="s">
        <v>1104</v>
      </c>
      <c r="BP206" s="154" t="str">
        <f t="shared" si="3"/>
        <v>春日部市立春日部中学校</v>
      </c>
      <c r="BQ206" s="154" t="s">
        <v>2181</v>
      </c>
      <c r="BR206" s="153" t="s">
        <v>1105</v>
      </c>
      <c r="BS206" s="155" t="s">
        <v>1106</v>
      </c>
      <c r="BT206" s="142" t="s">
        <v>1622</v>
      </c>
      <c r="BU206" s="143" t="s">
        <v>1623</v>
      </c>
      <c r="BV206" s="4"/>
      <c r="BW206" s="4"/>
    </row>
    <row r="207" spans="63:75" ht="17.25">
      <c r="BK207" s="120" t="s">
        <v>2182</v>
      </c>
      <c r="BL207" s="129" t="s">
        <v>1107</v>
      </c>
      <c r="BM207" s="122" t="s">
        <v>1751</v>
      </c>
      <c r="BN207" s="122" t="s">
        <v>1103</v>
      </c>
      <c r="BO207" s="123" t="s">
        <v>1108</v>
      </c>
      <c r="BP207" s="123" t="str">
        <f aca="true" t="shared" si="4" ref="BP207:BP222">+BN207&amp;BO207&amp;"中学校"</f>
        <v>春日部市立武里中学校</v>
      </c>
      <c r="BQ207" s="123" t="s">
        <v>1109</v>
      </c>
      <c r="BR207" s="122" t="s">
        <v>1110</v>
      </c>
      <c r="BS207" s="124" t="s">
        <v>1111</v>
      </c>
      <c r="BT207" s="125" t="s">
        <v>1624</v>
      </c>
      <c r="BU207" s="126" t="s">
        <v>1625</v>
      </c>
      <c r="BV207" s="4"/>
      <c r="BW207" s="4"/>
    </row>
    <row r="208" spans="63:75" ht="17.25">
      <c r="BK208" s="120" t="s">
        <v>2183</v>
      </c>
      <c r="BL208" s="129" t="s">
        <v>1112</v>
      </c>
      <c r="BM208" s="122" t="s">
        <v>1751</v>
      </c>
      <c r="BN208" s="122" t="s">
        <v>1103</v>
      </c>
      <c r="BO208" s="123" t="s">
        <v>1113</v>
      </c>
      <c r="BP208" s="123" t="str">
        <f t="shared" si="4"/>
        <v>春日部市立大沼中学校</v>
      </c>
      <c r="BQ208" s="123" t="s">
        <v>1114</v>
      </c>
      <c r="BR208" s="122" t="s">
        <v>1115</v>
      </c>
      <c r="BS208" s="124" t="s">
        <v>1116</v>
      </c>
      <c r="BT208" s="125" t="s">
        <v>1626</v>
      </c>
      <c r="BU208" s="126" t="s">
        <v>1627</v>
      </c>
      <c r="BV208" s="4"/>
      <c r="BW208" s="4"/>
    </row>
    <row r="209" spans="63:75" ht="17.25">
      <c r="BK209" s="120" t="s">
        <v>2184</v>
      </c>
      <c r="BL209" s="129" t="s">
        <v>1117</v>
      </c>
      <c r="BM209" s="122" t="s">
        <v>1751</v>
      </c>
      <c r="BN209" s="122" t="s">
        <v>1103</v>
      </c>
      <c r="BO209" s="123" t="s">
        <v>1118</v>
      </c>
      <c r="BP209" s="123" t="str">
        <f t="shared" si="4"/>
        <v>春日部市立豊野中学校</v>
      </c>
      <c r="BQ209" s="123" t="s">
        <v>1119</v>
      </c>
      <c r="BR209" s="122" t="s">
        <v>1120</v>
      </c>
      <c r="BS209" s="124" t="s">
        <v>1121</v>
      </c>
      <c r="BT209" s="125" t="s">
        <v>1628</v>
      </c>
      <c r="BU209" s="126" t="s">
        <v>1629</v>
      </c>
      <c r="BV209" s="4"/>
      <c r="BW209" s="4"/>
    </row>
    <row r="210" spans="63:75" ht="17.25">
      <c r="BK210" s="120" t="s">
        <v>2185</v>
      </c>
      <c r="BL210" s="129" t="s">
        <v>1122</v>
      </c>
      <c r="BM210" s="122" t="s">
        <v>1751</v>
      </c>
      <c r="BN210" s="122" t="s">
        <v>1103</v>
      </c>
      <c r="BO210" s="123" t="s">
        <v>1123</v>
      </c>
      <c r="BP210" s="123" t="str">
        <f t="shared" si="4"/>
        <v>春日部市立中野中学校</v>
      </c>
      <c r="BQ210" s="123" t="s">
        <v>1124</v>
      </c>
      <c r="BR210" s="122" t="s">
        <v>1125</v>
      </c>
      <c r="BS210" s="124" t="s">
        <v>1126</v>
      </c>
      <c r="BT210" s="125" t="s">
        <v>1630</v>
      </c>
      <c r="BU210" s="126" t="s">
        <v>1631</v>
      </c>
      <c r="BV210" s="4"/>
      <c r="BW210" s="4"/>
    </row>
    <row r="211" spans="63:75" ht="17.25">
      <c r="BK211" s="120" t="s">
        <v>2186</v>
      </c>
      <c r="BL211" s="129" t="s">
        <v>1127</v>
      </c>
      <c r="BM211" s="122" t="s">
        <v>1751</v>
      </c>
      <c r="BN211" s="122" t="s">
        <v>1103</v>
      </c>
      <c r="BO211" s="123" t="s">
        <v>1128</v>
      </c>
      <c r="BP211" s="123" t="str">
        <f t="shared" si="4"/>
        <v>春日部市立緑中学校</v>
      </c>
      <c r="BQ211" s="123" t="s">
        <v>1129</v>
      </c>
      <c r="BR211" s="122" t="s">
        <v>1130</v>
      </c>
      <c r="BS211" s="124" t="s">
        <v>1131</v>
      </c>
      <c r="BT211" s="125" t="s">
        <v>1632</v>
      </c>
      <c r="BU211" s="126" t="s">
        <v>1633</v>
      </c>
      <c r="BV211" s="4"/>
      <c r="BW211" s="4"/>
    </row>
    <row r="212" spans="63:75" ht="17.25">
      <c r="BK212" s="120" t="s">
        <v>2187</v>
      </c>
      <c r="BL212" s="129" t="s">
        <v>1132</v>
      </c>
      <c r="BM212" s="122" t="s">
        <v>1751</v>
      </c>
      <c r="BN212" s="122" t="s">
        <v>1103</v>
      </c>
      <c r="BO212" s="123" t="s">
        <v>1133</v>
      </c>
      <c r="BP212" s="123" t="str">
        <f t="shared" si="4"/>
        <v>春日部市立葛飾中学校</v>
      </c>
      <c r="BQ212" s="123" t="s">
        <v>1134</v>
      </c>
      <c r="BR212" s="122" t="s">
        <v>1135</v>
      </c>
      <c r="BS212" s="124" t="s">
        <v>1136</v>
      </c>
      <c r="BT212" s="125" t="s">
        <v>1634</v>
      </c>
      <c r="BU212" s="126" t="s">
        <v>1635</v>
      </c>
      <c r="BV212" s="4"/>
      <c r="BW212" s="4"/>
    </row>
    <row r="213" spans="63:75" ht="17.25">
      <c r="BK213" s="120" t="s">
        <v>2188</v>
      </c>
      <c r="BL213" s="129" t="s">
        <v>1137</v>
      </c>
      <c r="BM213" s="122" t="s">
        <v>1751</v>
      </c>
      <c r="BN213" s="122" t="s">
        <v>1103</v>
      </c>
      <c r="BO213" s="123" t="s">
        <v>1138</v>
      </c>
      <c r="BP213" s="123" t="str">
        <f t="shared" si="4"/>
        <v>春日部市立飯沼中学校</v>
      </c>
      <c r="BQ213" s="123" t="s">
        <v>1139</v>
      </c>
      <c r="BR213" s="122" t="s">
        <v>1140</v>
      </c>
      <c r="BS213" s="124" t="s">
        <v>1141</v>
      </c>
      <c r="BT213" s="125" t="s">
        <v>1636</v>
      </c>
      <c r="BU213" s="126" t="s">
        <v>1637</v>
      </c>
      <c r="BV213" s="4"/>
      <c r="BW213" s="4"/>
    </row>
    <row r="214" spans="63:75" ht="17.25">
      <c r="BK214" s="120" t="s">
        <v>2189</v>
      </c>
      <c r="BL214" s="129" t="s">
        <v>1218</v>
      </c>
      <c r="BM214" s="122" t="s">
        <v>1751</v>
      </c>
      <c r="BN214" s="122" t="s">
        <v>1219</v>
      </c>
      <c r="BO214" s="123" t="s">
        <v>1220</v>
      </c>
      <c r="BP214" s="123" t="str">
        <f t="shared" si="4"/>
        <v>松伏町立松伏中学校</v>
      </c>
      <c r="BQ214" s="123" t="s">
        <v>2190</v>
      </c>
      <c r="BR214" s="122" t="s">
        <v>1221</v>
      </c>
      <c r="BS214" s="124" t="s">
        <v>1222</v>
      </c>
      <c r="BT214" s="125" t="s">
        <v>1674</v>
      </c>
      <c r="BU214" s="126" t="s">
        <v>1675</v>
      </c>
      <c r="BV214" s="4"/>
      <c r="BW214" s="4"/>
    </row>
    <row r="215" spans="63:75" ht="17.25">
      <c r="BK215" s="120" t="s">
        <v>2191</v>
      </c>
      <c r="BL215" s="129" t="s">
        <v>1223</v>
      </c>
      <c r="BM215" s="122" t="s">
        <v>1751</v>
      </c>
      <c r="BN215" s="122" t="s">
        <v>1224</v>
      </c>
      <c r="BO215" s="123" t="s">
        <v>2192</v>
      </c>
      <c r="BP215" s="123" t="str">
        <f t="shared" si="4"/>
        <v>吉川市立東中学校</v>
      </c>
      <c r="BQ215" s="123" t="s">
        <v>1225</v>
      </c>
      <c r="BR215" s="122" t="s">
        <v>1226</v>
      </c>
      <c r="BS215" s="124" t="s">
        <v>1227</v>
      </c>
      <c r="BT215" s="125" t="s">
        <v>1676</v>
      </c>
      <c r="BU215" s="126" t="s">
        <v>1677</v>
      </c>
      <c r="BV215" s="4"/>
      <c r="BW215" s="4"/>
    </row>
    <row r="216" spans="63:75" ht="17.25">
      <c r="BK216" s="120" t="s">
        <v>2193</v>
      </c>
      <c r="BL216" s="129" t="s">
        <v>1228</v>
      </c>
      <c r="BM216" s="122" t="s">
        <v>1751</v>
      </c>
      <c r="BN216" s="122" t="s">
        <v>1224</v>
      </c>
      <c r="BO216" s="123" t="s">
        <v>2194</v>
      </c>
      <c r="BP216" s="123" t="str">
        <f t="shared" si="4"/>
        <v>吉川市立南中学校</v>
      </c>
      <c r="BQ216" s="123" t="s">
        <v>1229</v>
      </c>
      <c r="BR216" s="122" t="s">
        <v>1230</v>
      </c>
      <c r="BS216" s="124" t="s">
        <v>1231</v>
      </c>
      <c r="BT216" s="125" t="s">
        <v>1678</v>
      </c>
      <c r="BU216" s="126" t="s">
        <v>1679</v>
      </c>
      <c r="BV216" s="4"/>
      <c r="BW216" s="4"/>
    </row>
    <row r="217" spans="63:75" ht="17.25">
      <c r="BK217" s="120" t="s">
        <v>2195</v>
      </c>
      <c r="BL217" s="129" t="s">
        <v>1232</v>
      </c>
      <c r="BM217" s="122" t="s">
        <v>1751</v>
      </c>
      <c r="BN217" s="122" t="s">
        <v>1224</v>
      </c>
      <c r="BO217" s="123" t="s">
        <v>1233</v>
      </c>
      <c r="BP217" s="123" t="str">
        <f t="shared" si="4"/>
        <v>吉川市立中央中学校</v>
      </c>
      <c r="BQ217" s="123" t="s">
        <v>1234</v>
      </c>
      <c r="BR217" s="122" t="s">
        <v>1235</v>
      </c>
      <c r="BS217" s="124" t="s">
        <v>1236</v>
      </c>
      <c r="BT217" s="125" t="s">
        <v>1680</v>
      </c>
      <c r="BU217" s="126" t="s">
        <v>1681</v>
      </c>
      <c r="BV217" s="4"/>
      <c r="BW217" s="4"/>
    </row>
    <row r="218" spans="63:75" ht="17.25">
      <c r="BK218" s="120" t="s">
        <v>2196</v>
      </c>
      <c r="BL218" s="129" t="s">
        <v>1237</v>
      </c>
      <c r="BM218" s="122" t="s">
        <v>1751</v>
      </c>
      <c r="BN218" s="122" t="s">
        <v>1238</v>
      </c>
      <c r="BO218" s="123" t="s">
        <v>2194</v>
      </c>
      <c r="BP218" s="123" t="str">
        <f t="shared" si="4"/>
        <v>三郷市立南中学校</v>
      </c>
      <c r="BQ218" s="123" t="s">
        <v>1239</v>
      </c>
      <c r="BR218" s="122" t="s">
        <v>1240</v>
      </c>
      <c r="BS218" s="124" t="s">
        <v>1241</v>
      </c>
      <c r="BT218" s="125" t="s">
        <v>1682</v>
      </c>
      <c r="BU218" s="126" t="s">
        <v>1683</v>
      </c>
      <c r="BV218" s="4"/>
      <c r="BW218" s="4"/>
    </row>
    <row r="219" spans="63:75" ht="17.25">
      <c r="BK219" s="120" t="s">
        <v>2197</v>
      </c>
      <c r="BL219" s="129" t="s">
        <v>1242</v>
      </c>
      <c r="BM219" s="122" t="s">
        <v>1751</v>
      </c>
      <c r="BN219" s="122" t="s">
        <v>1238</v>
      </c>
      <c r="BO219" s="123" t="s">
        <v>1046</v>
      </c>
      <c r="BP219" s="123" t="str">
        <f t="shared" si="4"/>
        <v>三郷市立北中学校</v>
      </c>
      <c r="BQ219" s="123" t="s">
        <v>1243</v>
      </c>
      <c r="BR219" s="122" t="s">
        <v>1244</v>
      </c>
      <c r="BS219" s="124" t="s">
        <v>1245</v>
      </c>
      <c r="BT219" s="125" t="s">
        <v>1684</v>
      </c>
      <c r="BU219" s="126" t="s">
        <v>1685</v>
      </c>
      <c r="BV219" s="4"/>
      <c r="BW219" s="4"/>
    </row>
    <row r="220" spans="63:75" ht="17.25">
      <c r="BK220" s="120" t="s">
        <v>1246</v>
      </c>
      <c r="BL220" s="129" t="s">
        <v>1247</v>
      </c>
      <c r="BM220" s="122" t="s">
        <v>1751</v>
      </c>
      <c r="BN220" s="122" t="s">
        <v>1238</v>
      </c>
      <c r="BO220" s="123" t="s">
        <v>1248</v>
      </c>
      <c r="BP220" s="123" t="str">
        <f t="shared" si="4"/>
        <v>三郷市立栄中学校</v>
      </c>
      <c r="BQ220" s="123" t="s">
        <v>1249</v>
      </c>
      <c r="BR220" s="122" t="s">
        <v>1250</v>
      </c>
      <c r="BS220" s="124" t="s">
        <v>1251</v>
      </c>
      <c r="BT220" s="125" t="s">
        <v>1686</v>
      </c>
      <c r="BU220" s="126" t="s">
        <v>1687</v>
      </c>
      <c r="BV220" s="4"/>
      <c r="BW220" s="4"/>
    </row>
    <row r="221" spans="63:75" ht="17.25">
      <c r="BK221" s="120" t="s">
        <v>2198</v>
      </c>
      <c r="BL221" s="129" t="s">
        <v>1252</v>
      </c>
      <c r="BM221" s="122" t="s">
        <v>1751</v>
      </c>
      <c r="BN221" s="122" t="s">
        <v>1238</v>
      </c>
      <c r="BO221" s="123" t="s">
        <v>1253</v>
      </c>
      <c r="BP221" s="123" t="str">
        <f t="shared" si="4"/>
        <v>三郷市立早稲田中学校</v>
      </c>
      <c r="BQ221" s="123" t="s">
        <v>1254</v>
      </c>
      <c r="BR221" s="122" t="s">
        <v>2199</v>
      </c>
      <c r="BS221" s="124" t="s">
        <v>1255</v>
      </c>
      <c r="BT221" s="125" t="s">
        <v>1688</v>
      </c>
      <c r="BU221" s="130" t="s">
        <v>1689</v>
      </c>
      <c r="BV221" s="4"/>
      <c r="BW221" s="4"/>
    </row>
    <row r="222" spans="63:75" ht="17.25">
      <c r="BK222" s="120" t="s">
        <v>2200</v>
      </c>
      <c r="BL222" s="129" t="s">
        <v>1256</v>
      </c>
      <c r="BM222" s="122" t="s">
        <v>1751</v>
      </c>
      <c r="BN222" s="122" t="s">
        <v>1238</v>
      </c>
      <c r="BO222" s="123" t="s">
        <v>1257</v>
      </c>
      <c r="BP222" s="123" t="str">
        <f t="shared" si="4"/>
        <v>三郷市立瑞穂中学校</v>
      </c>
      <c r="BQ222" s="123" t="s">
        <v>1258</v>
      </c>
      <c r="BR222" s="122" t="s">
        <v>2201</v>
      </c>
      <c r="BS222" s="124" t="s">
        <v>1259</v>
      </c>
      <c r="BT222" s="125" t="s">
        <v>1690</v>
      </c>
      <c r="BU222" s="130" t="s">
        <v>1691</v>
      </c>
      <c r="BV222" s="4"/>
      <c r="BW222" s="4"/>
    </row>
    <row r="223" spans="63:75" ht="18" thickBot="1">
      <c r="BK223" s="131"/>
      <c r="BL223" s="132" t="s">
        <v>2202</v>
      </c>
      <c r="BM223" s="133" t="s">
        <v>1751</v>
      </c>
      <c r="BN223" s="133" t="s">
        <v>2203</v>
      </c>
      <c r="BO223" s="134" t="s">
        <v>1196</v>
      </c>
      <c r="BP223" s="134" t="str">
        <f>+BO223&amp;"中学校"</f>
        <v>春日部共栄中学校</v>
      </c>
      <c r="BQ223" s="134" t="s">
        <v>1196</v>
      </c>
      <c r="BR223" s="133" t="s">
        <v>1197</v>
      </c>
      <c r="BS223" s="135" t="s">
        <v>1198</v>
      </c>
      <c r="BT223" s="139" t="s">
        <v>1662</v>
      </c>
      <c r="BU223" s="140" t="s">
        <v>1663</v>
      </c>
      <c r="BV223" s="4"/>
      <c r="BW223" s="4"/>
    </row>
    <row r="224" spans="74:75" ht="17.25">
      <c r="BV224" s="4"/>
      <c r="BW224" s="4"/>
    </row>
    <row r="225" spans="74:75" ht="17.25">
      <c r="BV225" s="4"/>
      <c r="BW225" s="4"/>
    </row>
    <row r="226" spans="74:75" ht="17.25">
      <c r="BV226" s="4"/>
      <c r="BW226" s="4"/>
    </row>
    <row r="227" spans="74:75" ht="17.25">
      <c r="BV227" s="4"/>
      <c r="BW227" s="4"/>
    </row>
  </sheetData>
  <sheetProtection password="CC41" sheet="1" objects="1" scenarios="1"/>
  <mergeCells count="118">
    <mergeCell ref="C2:D2"/>
    <mergeCell ref="C9:K9"/>
    <mergeCell ref="C3:D3"/>
    <mergeCell ref="C85:D85"/>
    <mergeCell ref="C86:D86"/>
    <mergeCell ref="C84:D84"/>
    <mergeCell ref="E3:L3"/>
    <mergeCell ref="C10:K10"/>
    <mergeCell ref="C61:E61"/>
    <mergeCell ref="F61:H61"/>
    <mergeCell ref="O4:Q4"/>
    <mergeCell ref="O5:Q5"/>
    <mergeCell ref="C64:E64"/>
    <mergeCell ref="C65:E65"/>
    <mergeCell ref="L61:L62"/>
    <mergeCell ref="F60:H60"/>
    <mergeCell ref="L65:L66"/>
    <mergeCell ref="C39:E39"/>
    <mergeCell ref="C41:E41"/>
    <mergeCell ref="F56:H56"/>
    <mergeCell ref="M9:S10"/>
    <mergeCell ref="C7:F7"/>
    <mergeCell ref="C8:F8"/>
    <mergeCell ref="R59:R60"/>
    <mergeCell ref="F58:H58"/>
    <mergeCell ref="F28:H28"/>
    <mergeCell ref="L55:L56"/>
    <mergeCell ref="F29:H29"/>
    <mergeCell ref="L57:L58"/>
    <mergeCell ref="L59:L60"/>
    <mergeCell ref="B59:B60"/>
    <mergeCell ref="F62:H62"/>
    <mergeCell ref="B61:B62"/>
    <mergeCell ref="C88:O89"/>
    <mergeCell ref="L23:L30"/>
    <mergeCell ref="M23:M30"/>
    <mergeCell ref="F86:H86"/>
    <mergeCell ref="J86:K86"/>
    <mergeCell ref="C62:E62"/>
    <mergeCell ref="C63:E63"/>
    <mergeCell ref="C83:D83"/>
    <mergeCell ref="F65:H65"/>
    <mergeCell ref="F66:H66"/>
    <mergeCell ref="F63:H63"/>
    <mergeCell ref="L63:L64"/>
    <mergeCell ref="C66:E66"/>
    <mergeCell ref="F64:H64"/>
    <mergeCell ref="C82:N82"/>
    <mergeCell ref="C81:K81"/>
    <mergeCell ref="C56:E56"/>
    <mergeCell ref="C57:E57"/>
    <mergeCell ref="C60:E60"/>
    <mergeCell ref="F59:H59"/>
    <mergeCell ref="F57:H57"/>
    <mergeCell ref="F55:H55"/>
    <mergeCell ref="F39:H39"/>
    <mergeCell ref="C38:E38"/>
    <mergeCell ref="F33:H33"/>
    <mergeCell ref="F34:H34"/>
    <mergeCell ref="F54:H54"/>
    <mergeCell ref="F40:H40"/>
    <mergeCell ref="C36:E36"/>
    <mergeCell ref="C35:E35"/>
    <mergeCell ref="F38:H38"/>
    <mergeCell ref="F41:H41"/>
    <mergeCell ref="B63:B64"/>
    <mergeCell ref="B65:B66"/>
    <mergeCell ref="C40:E40"/>
    <mergeCell ref="A54:B54"/>
    <mergeCell ref="C58:E58"/>
    <mergeCell ref="C59:E59"/>
    <mergeCell ref="B55:B56"/>
    <mergeCell ref="D54:E54"/>
    <mergeCell ref="B57:B58"/>
    <mergeCell ref="C55:E55"/>
    <mergeCell ref="A79:B79"/>
    <mergeCell ref="C80:K80"/>
    <mergeCell ref="C30:E30"/>
    <mergeCell ref="C22:E22"/>
    <mergeCell ref="C11:K11"/>
    <mergeCell ref="C25:E25"/>
    <mergeCell ref="A21:B22"/>
    <mergeCell ref="A32:B33"/>
    <mergeCell ref="C33:E33"/>
    <mergeCell ref="F22:H22"/>
    <mergeCell ref="A1:B1"/>
    <mergeCell ref="C4:N4"/>
    <mergeCell ref="C5:N5"/>
    <mergeCell ref="C6:N6"/>
    <mergeCell ref="J14:N14"/>
    <mergeCell ref="F23:H23"/>
    <mergeCell ref="C14:D14"/>
    <mergeCell ref="C12:K12"/>
    <mergeCell ref="C13:K13"/>
    <mergeCell ref="F2:L2"/>
    <mergeCell ref="R37:R38"/>
    <mergeCell ref="C26:E26"/>
    <mergeCell ref="C29:E29"/>
    <mergeCell ref="C28:E28"/>
    <mergeCell ref="C34:E34"/>
    <mergeCell ref="C37:E37"/>
    <mergeCell ref="F30:H30"/>
    <mergeCell ref="F35:H35"/>
    <mergeCell ref="F36:H36"/>
    <mergeCell ref="F37:H37"/>
    <mergeCell ref="C24:E24"/>
    <mergeCell ref="F24:H24"/>
    <mergeCell ref="C27:E27"/>
    <mergeCell ref="F25:H25"/>
    <mergeCell ref="C23:E23"/>
    <mergeCell ref="F26:H26"/>
    <mergeCell ref="F27:H27"/>
    <mergeCell ref="B16:C16"/>
    <mergeCell ref="B17:C17"/>
    <mergeCell ref="B18:C18"/>
    <mergeCell ref="B19:C19"/>
    <mergeCell ref="J18:P18"/>
    <mergeCell ref="J17:Q17"/>
  </mergeCells>
  <dataValidations count="5">
    <dataValidation type="list" allowBlank="1" showInputMessage="1" showErrorMessage="1" sqref="P34:P41">
      <formula1>$Q$37:$Q$38</formula1>
    </dataValidation>
    <dataValidation type="list" allowBlank="1" showInputMessage="1" showErrorMessage="1" sqref="C83:D83 C2:D2">
      <formula1>$M$2:$M$3</formula1>
    </dataValidation>
    <dataValidation type="list" allowBlank="1" showInputMessage="1" showErrorMessage="1" sqref="P55:P66">
      <formula1>$Q$59:$Q$60</formula1>
    </dataValidation>
    <dataValidation type="list" allowBlank="1" showInputMessage="1" showErrorMessage="1" sqref="C4:N4">
      <formula1>$Y$23:$Y$57</formula1>
    </dataValidation>
    <dataValidation type="list" allowBlank="1" showInputMessage="1" showErrorMessage="1" sqref="C3:D3">
      <formula1>$Y$2:$Y$21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48"/>
  <sheetViews>
    <sheetView zoomScale="80" zoomScaleNormal="80" zoomScaleSheetLayoutView="55" zoomScalePageLayoutView="0" workbookViewId="0" topLeftCell="A1">
      <selection activeCell="A1" sqref="A1"/>
    </sheetView>
  </sheetViews>
  <sheetFormatPr defaultColWidth="10.59765625" defaultRowHeight="15"/>
  <cols>
    <col min="1" max="1" width="2.69921875" style="7" customWidth="1"/>
    <col min="2" max="2" width="9.3984375" style="7" customWidth="1"/>
    <col min="3" max="3" width="2.3984375" style="7" customWidth="1"/>
    <col min="4" max="4" width="5.09765625" style="7" customWidth="1"/>
    <col min="5" max="5" width="2" style="7" customWidth="1"/>
    <col min="6" max="6" width="1.8984375" style="7" customWidth="1"/>
    <col min="7" max="8" width="1.59765625" style="7" customWidth="1"/>
    <col min="9" max="9" width="0.8984375" style="7" customWidth="1"/>
    <col min="10" max="10" width="2.19921875" style="7" customWidth="1"/>
    <col min="11" max="11" width="6" style="7" customWidth="1"/>
    <col min="12" max="12" width="2.3984375" style="7" customWidth="1"/>
    <col min="13" max="13" width="3.59765625" style="7" customWidth="1"/>
    <col min="14" max="14" width="2.59765625" style="7" customWidth="1"/>
    <col min="15" max="15" width="4.59765625" style="7" customWidth="1"/>
    <col min="16" max="16" width="2.19921875" style="7" customWidth="1"/>
    <col min="17" max="17" width="6.69921875" style="7" customWidth="1"/>
    <col min="18" max="19" width="2" style="7" customWidth="1"/>
    <col min="20" max="20" width="4.59765625" style="7" customWidth="1"/>
    <col min="21" max="21" width="2.3984375" style="7" customWidth="1"/>
    <col min="22" max="22" width="2" style="7" customWidth="1"/>
    <col min="23" max="23" width="3.09765625" style="7" customWidth="1"/>
    <col min="24" max="24" width="9" style="7" customWidth="1"/>
    <col min="25" max="25" width="10.09765625" style="7" customWidth="1"/>
    <col min="26" max="26" width="7.59765625" style="7" customWidth="1"/>
    <col min="27" max="27" width="9.3984375" style="7" customWidth="1"/>
    <col min="28" max="28" width="2.59765625" style="7" customWidth="1"/>
    <col min="29" max="29" width="4.69921875" style="7" customWidth="1"/>
    <col min="30" max="30" width="3.5" style="7" customWidth="1"/>
    <col min="31" max="31" width="0.40625" style="7" customWidth="1"/>
    <col min="32" max="32" width="2.3984375" style="7" customWidth="1"/>
    <col min="33" max="33" width="1.1015625" style="7" customWidth="1"/>
    <col min="34" max="34" width="0.4921875" style="7" customWidth="1"/>
    <col min="35" max="35" width="2.69921875" style="7" customWidth="1"/>
    <col min="36" max="36" width="5.5" style="7" customWidth="1"/>
    <col min="37" max="37" width="2.09765625" style="7" customWidth="1"/>
    <col min="38" max="38" width="6.8984375" style="7" customWidth="1"/>
    <col min="39" max="39" width="4.3984375" style="7" customWidth="1"/>
    <col min="40" max="40" width="1.69921875" style="7" customWidth="1"/>
    <col min="41" max="42" width="4.19921875" style="7" customWidth="1"/>
    <col min="43" max="43" width="2.69921875" style="7" customWidth="1"/>
    <col min="44" max="44" width="2.3984375" style="7" customWidth="1"/>
    <col min="45" max="45" width="2" style="7" customWidth="1"/>
    <col min="46" max="46" width="2.3984375" style="7" customWidth="1"/>
    <col min="47" max="47" width="3" style="7" customWidth="1"/>
    <col min="48" max="48" width="2.19921875" style="7" customWidth="1"/>
    <col min="49" max="49" width="0.6953125" style="7" customWidth="1"/>
    <col min="50" max="50" width="8.3984375" style="7" customWidth="1"/>
    <col min="51" max="51" width="3.3984375" style="7" customWidth="1"/>
    <col min="52" max="52" width="14.8984375" style="7" customWidth="1"/>
    <col min="53" max="16384" width="10.59765625" style="7" customWidth="1"/>
  </cols>
  <sheetData>
    <row r="1" spans="2:52" ht="47.2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2:52" ht="19.5" customHeight="1" thickBot="1">
      <c r="B2" s="8" t="s">
        <v>50</v>
      </c>
      <c r="C2" s="518" t="s">
        <v>2237</v>
      </c>
      <c r="D2" s="518"/>
      <c r="E2" s="8" t="s">
        <v>51</v>
      </c>
      <c r="F2" s="9"/>
      <c r="G2" s="9"/>
      <c r="H2" s="9"/>
      <c r="I2" s="6"/>
      <c r="J2" s="6"/>
      <c r="K2" s="510" t="s">
        <v>167</v>
      </c>
      <c r="L2" s="510"/>
      <c r="M2" s="510"/>
      <c r="N2" s="510"/>
      <c r="O2" s="510"/>
      <c r="P2" s="510"/>
      <c r="Q2" s="512" t="s">
        <v>1</v>
      </c>
      <c r="R2" s="512"/>
      <c r="S2" s="512"/>
      <c r="T2" s="512"/>
      <c r="U2" s="512"/>
      <c r="V2" s="512"/>
      <c r="W2" s="512"/>
      <c r="X2" s="512"/>
      <c r="Y2" s="42"/>
      <c r="Z2" s="10"/>
      <c r="AA2" s="479" t="s">
        <v>99</v>
      </c>
      <c r="AB2" s="479"/>
      <c r="AC2" s="479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47" t="s">
        <v>130</v>
      </c>
      <c r="AY2" s="6"/>
      <c r="AZ2" s="6"/>
    </row>
    <row r="3" spans="2:52" ht="18.75" customHeight="1" thickBot="1" thickTop="1">
      <c r="B3" s="8"/>
      <c r="C3" s="8"/>
      <c r="D3" s="8"/>
      <c r="E3" s="8"/>
      <c r="F3" s="9"/>
      <c r="G3" s="9"/>
      <c r="H3" s="9"/>
      <c r="I3" s="6"/>
      <c r="J3" s="6"/>
      <c r="K3" s="6"/>
      <c r="L3" s="11"/>
      <c r="M3" s="11"/>
      <c r="N3" s="11"/>
      <c r="O3" s="11"/>
      <c r="P3" s="11"/>
      <c r="Q3" s="6"/>
      <c r="R3" s="10"/>
      <c r="S3" s="10"/>
      <c r="T3" s="10"/>
      <c r="U3" s="10"/>
      <c r="V3" s="10"/>
      <c r="W3" s="10"/>
      <c r="X3" s="10"/>
      <c r="Y3" s="10"/>
      <c r="Z3" s="10"/>
      <c r="AA3" s="480"/>
      <c r="AB3" s="480"/>
      <c r="AC3" s="480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2:52" ht="6.7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513"/>
      <c r="AB4" s="456" t="s">
        <v>1757</v>
      </c>
      <c r="AC4" s="452"/>
      <c r="AD4" s="452"/>
      <c r="AE4" s="452"/>
      <c r="AF4" s="452"/>
      <c r="AG4" s="452"/>
      <c r="AH4" s="452"/>
      <c r="AI4" s="452"/>
      <c r="AJ4" s="452"/>
      <c r="AK4" s="453"/>
      <c r="AL4" s="456" t="s">
        <v>68</v>
      </c>
      <c r="AM4" s="452"/>
      <c r="AN4" s="451" t="s">
        <v>137</v>
      </c>
      <c r="AO4" s="452"/>
      <c r="AP4" s="452"/>
      <c r="AQ4" s="453"/>
      <c r="AR4" s="456" t="s">
        <v>69</v>
      </c>
      <c r="AS4" s="452"/>
      <c r="AT4" s="452"/>
      <c r="AU4" s="452"/>
      <c r="AV4" s="453"/>
      <c r="AW4" s="456" t="s">
        <v>67</v>
      </c>
      <c r="AX4" s="488"/>
      <c r="AY4" s="6"/>
      <c r="AZ4" s="6"/>
    </row>
    <row r="5" spans="2:52" ht="18" customHeight="1" thickBot="1">
      <c r="B5" s="12" t="s">
        <v>46</v>
      </c>
      <c r="C5" s="12" t="s">
        <v>47</v>
      </c>
      <c r="D5" s="12" t="s">
        <v>48</v>
      </c>
      <c r="E5" s="12" t="s">
        <v>49</v>
      </c>
      <c r="F5" s="12"/>
      <c r="G5" s="12"/>
      <c r="H5" s="12"/>
      <c r="I5" s="6"/>
      <c r="J5" s="13" t="s">
        <v>100</v>
      </c>
      <c r="K5" s="511">
        <f>+'記入欄'!C2</f>
        <v>0</v>
      </c>
      <c r="L5" s="511"/>
      <c r="M5" s="6" t="s">
        <v>101</v>
      </c>
      <c r="N5" s="6"/>
      <c r="O5" s="6"/>
      <c r="P5" s="6"/>
      <c r="Q5" s="6"/>
      <c r="R5" s="12"/>
      <c r="S5" s="12"/>
      <c r="T5" s="527" t="s">
        <v>0</v>
      </c>
      <c r="U5" s="482"/>
      <c r="V5" s="482"/>
      <c r="W5" s="525">
        <f>+'記入欄'!C3</f>
        <v>0</v>
      </c>
      <c r="X5" s="526"/>
      <c r="Y5" s="48"/>
      <c r="Z5" s="14"/>
      <c r="AA5" s="514"/>
      <c r="AB5" s="457"/>
      <c r="AC5" s="394"/>
      <c r="AD5" s="394"/>
      <c r="AE5" s="394"/>
      <c r="AF5" s="394"/>
      <c r="AG5" s="394"/>
      <c r="AH5" s="394"/>
      <c r="AI5" s="394"/>
      <c r="AJ5" s="394"/>
      <c r="AK5" s="455"/>
      <c r="AL5" s="457"/>
      <c r="AM5" s="394"/>
      <c r="AN5" s="454"/>
      <c r="AO5" s="394"/>
      <c r="AP5" s="394"/>
      <c r="AQ5" s="455"/>
      <c r="AR5" s="457"/>
      <c r="AS5" s="394"/>
      <c r="AT5" s="394"/>
      <c r="AU5" s="394"/>
      <c r="AV5" s="455"/>
      <c r="AW5" s="457"/>
      <c r="AX5" s="489"/>
      <c r="AY5" s="6"/>
      <c r="AZ5" s="6"/>
    </row>
    <row r="6" spans="2:52" ht="10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5"/>
      <c r="AA6" s="491" t="s">
        <v>102</v>
      </c>
      <c r="AB6" s="382">
        <f>IF('記入欄'!C55="","",'記入欄'!C55)</f>
      </c>
      <c r="AC6" s="383"/>
      <c r="AD6" s="383"/>
      <c r="AE6" s="383"/>
      <c r="AF6" s="383"/>
      <c r="AG6" s="545">
        <f>IF('記入欄'!F55="","","("&amp;'記入欄'!F55&amp;")")</f>
      </c>
      <c r="AH6" s="545"/>
      <c r="AI6" s="545"/>
      <c r="AJ6" s="545"/>
      <c r="AK6" s="546"/>
      <c r="AL6" s="353">
        <f>IF('記入欄'!J55="","",'記入欄'!J55)</f>
      </c>
      <c r="AM6" s="438" t="s">
        <v>7</v>
      </c>
      <c r="AN6" s="336">
        <f>IF('記入欄'!N55="","",'記入欄'!N55)</f>
      </c>
      <c r="AO6" s="337"/>
      <c r="AP6" s="337"/>
      <c r="AQ6" s="338"/>
      <c r="AR6" s="363">
        <f>IF('記入欄'!O55="","",'記入欄'!O55)</f>
      </c>
      <c r="AS6" s="337"/>
      <c r="AT6" s="337"/>
      <c r="AU6" s="337"/>
      <c r="AV6" s="338"/>
      <c r="AW6" s="365">
        <f>IF('記入欄'!P55="","",'記入欄'!P55)</f>
      </c>
      <c r="AX6" s="366"/>
      <c r="AY6" s="6"/>
      <c r="AZ6" s="6"/>
    </row>
    <row r="7" spans="2:52" ht="13.5" customHeight="1">
      <c r="B7" s="50" t="s">
        <v>103</v>
      </c>
      <c r="C7" s="515">
        <f>+'記入欄'!C5</f>
        <v>0</v>
      </c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7"/>
      <c r="Y7" s="48"/>
      <c r="Z7" s="16"/>
      <c r="AA7" s="491"/>
      <c r="AB7" s="363"/>
      <c r="AC7" s="337"/>
      <c r="AD7" s="337"/>
      <c r="AE7" s="337"/>
      <c r="AF7" s="337"/>
      <c r="AG7" s="473"/>
      <c r="AH7" s="473"/>
      <c r="AI7" s="473"/>
      <c r="AJ7" s="473"/>
      <c r="AK7" s="486"/>
      <c r="AL7" s="353"/>
      <c r="AM7" s="438"/>
      <c r="AN7" s="336"/>
      <c r="AO7" s="337"/>
      <c r="AP7" s="337"/>
      <c r="AQ7" s="338"/>
      <c r="AR7" s="363"/>
      <c r="AS7" s="337"/>
      <c r="AT7" s="337"/>
      <c r="AU7" s="337"/>
      <c r="AV7" s="338"/>
      <c r="AW7" s="365"/>
      <c r="AX7" s="366"/>
      <c r="AY7" s="6"/>
      <c r="AZ7" s="6"/>
    </row>
    <row r="8" spans="2:52" ht="3.75" customHeight="1">
      <c r="B8" s="443" t="s">
        <v>52</v>
      </c>
      <c r="C8" s="519">
        <f>+'記入欄'!C4</f>
        <v>0</v>
      </c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  <c r="X8" s="521"/>
      <c r="Y8" s="44"/>
      <c r="Z8" s="18"/>
      <c r="AA8" s="491"/>
      <c r="AB8" s="364"/>
      <c r="AC8" s="340"/>
      <c r="AD8" s="340"/>
      <c r="AE8" s="340"/>
      <c r="AF8" s="340"/>
      <c r="AG8" s="484"/>
      <c r="AH8" s="484"/>
      <c r="AI8" s="484"/>
      <c r="AJ8" s="484"/>
      <c r="AK8" s="485"/>
      <c r="AL8" s="352"/>
      <c r="AM8" s="359"/>
      <c r="AN8" s="339"/>
      <c r="AO8" s="340"/>
      <c r="AP8" s="340"/>
      <c r="AQ8" s="341"/>
      <c r="AR8" s="364"/>
      <c r="AS8" s="340"/>
      <c r="AT8" s="340"/>
      <c r="AU8" s="340"/>
      <c r="AV8" s="341"/>
      <c r="AW8" s="360"/>
      <c r="AX8" s="361"/>
      <c r="AY8" s="6"/>
      <c r="AZ8" s="6"/>
    </row>
    <row r="9" spans="2:52" ht="26.25" customHeight="1">
      <c r="B9" s="441"/>
      <c r="C9" s="522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4"/>
      <c r="Y9" s="44"/>
      <c r="Z9" s="18"/>
      <c r="AA9" s="68"/>
      <c r="AB9" s="370">
        <f>IF('記入欄'!C56="","",'記入欄'!C56)</f>
      </c>
      <c r="AC9" s="371"/>
      <c r="AD9" s="371"/>
      <c r="AE9" s="371"/>
      <c r="AF9" s="371"/>
      <c r="AG9" s="543">
        <f>IF('記入欄'!F56="","","("&amp;'記入欄'!F56&amp;")")</f>
      </c>
      <c r="AH9" s="543"/>
      <c r="AI9" s="543"/>
      <c r="AJ9" s="543"/>
      <c r="AK9" s="544"/>
      <c r="AL9" s="40">
        <f>IF('記入欄'!J56="","",'記入欄'!J56)</f>
      </c>
      <c r="AM9" s="45" t="s">
        <v>7</v>
      </c>
      <c r="AN9" s="333">
        <f>IF('記入欄'!N56="","",'記入欄'!N56)</f>
      </c>
      <c r="AO9" s="334"/>
      <c r="AP9" s="334"/>
      <c r="AQ9" s="335"/>
      <c r="AR9" s="362">
        <f>IF('記入欄'!O56="","",'記入欄'!O56)</f>
      </c>
      <c r="AS9" s="334"/>
      <c r="AT9" s="334"/>
      <c r="AU9" s="334"/>
      <c r="AV9" s="335"/>
      <c r="AW9" s="356">
        <f>IF('記入欄'!P56="","",'記入欄'!P56)</f>
      </c>
      <c r="AX9" s="357"/>
      <c r="AY9" s="6"/>
      <c r="AZ9" s="6"/>
    </row>
    <row r="10" spans="2:52" ht="18.75" customHeight="1">
      <c r="B10" s="52" t="s">
        <v>53</v>
      </c>
      <c r="C10" s="365" t="e">
        <f>+'記入欄'!C6</f>
        <v>#N/A</v>
      </c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366"/>
      <c r="Y10" s="17"/>
      <c r="Z10" s="16"/>
      <c r="AA10" s="490" t="s">
        <v>120</v>
      </c>
      <c r="AB10" s="362">
        <f>IF('記入欄'!C57="","",'記入欄'!C57)</f>
      </c>
      <c r="AC10" s="334"/>
      <c r="AD10" s="334"/>
      <c r="AE10" s="334"/>
      <c r="AF10" s="334"/>
      <c r="AG10" s="474">
        <f>IF('記入欄'!F57="","","("&amp;'記入欄'!F57&amp;")")</f>
      </c>
      <c r="AH10" s="474"/>
      <c r="AI10" s="474"/>
      <c r="AJ10" s="474"/>
      <c r="AK10" s="475"/>
      <c r="AL10" s="351">
        <f>IF('記入欄'!J57="","",'記入欄'!J57)</f>
      </c>
      <c r="AM10" s="330" t="s">
        <v>7</v>
      </c>
      <c r="AN10" s="333">
        <f>IF('記入欄'!N57="","",'記入欄'!N57)</f>
      </c>
      <c r="AO10" s="334"/>
      <c r="AP10" s="334"/>
      <c r="AQ10" s="335"/>
      <c r="AR10" s="362">
        <f>IF('記入欄'!O57="","",'記入欄'!O57)</f>
      </c>
      <c r="AS10" s="334"/>
      <c r="AT10" s="334"/>
      <c r="AU10" s="334"/>
      <c r="AV10" s="335"/>
      <c r="AW10" s="356">
        <f>IF('記入欄'!P57="","",'記入欄'!P57)</f>
      </c>
      <c r="AX10" s="357"/>
      <c r="AY10" s="6"/>
      <c r="AZ10" s="6"/>
    </row>
    <row r="11" spans="2:52" ht="7.5" customHeight="1">
      <c r="B11" s="440" t="s">
        <v>76</v>
      </c>
      <c r="C11" s="547" t="e">
        <f>+'記入欄'!C7</f>
        <v>#N/A</v>
      </c>
      <c r="D11" s="548"/>
      <c r="E11" s="548"/>
      <c r="F11" s="548"/>
      <c r="G11" s="548"/>
      <c r="H11" s="548"/>
      <c r="I11" s="548"/>
      <c r="J11" s="548"/>
      <c r="K11" s="548"/>
      <c r="L11" s="548"/>
      <c r="M11" s="549"/>
      <c r="N11" s="445" t="s">
        <v>104</v>
      </c>
      <c r="O11" s="446"/>
      <c r="P11" s="447"/>
      <c r="Q11" s="553" t="e">
        <f>+'記入欄'!C8</f>
        <v>#N/A</v>
      </c>
      <c r="R11" s="554"/>
      <c r="S11" s="554"/>
      <c r="T11" s="554"/>
      <c r="U11" s="554"/>
      <c r="V11" s="554"/>
      <c r="W11" s="554"/>
      <c r="X11" s="555"/>
      <c r="Y11" s="46"/>
      <c r="Z11" s="16"/>
      <c r="AA11" s="491"/>
      <c r="AB11" s="364"/>
      <c r="AC11" s="340"/>
      <c r="AD11" s="340"/>
      <c r="AE11" s="340"/>
      <c r="AF11" s="340"/>
      <c r="AG11" s="484"/>
      <c r="AH11" s="484"/>
      <c r="AI11" s="484"/>
      <c r="AJ11" s="484"/>
      <c r="AK11" s="485"/>
      <c r="AL11" s="352"/>
      <c r="AM11" s="332"/>
      <c r="AN11" s="339"/>
      <c r="AO11" s="340"/>
      <c r="AP11" s="340"/>
      <c r="AQ11" s="341"/>
      <c r="AR11" s="364"/>
      <c r="AS11" s="340"/>
      <c r="AT11" s="340"/>
      <c r="AU11" s="340"/>
      <c r="AV11" s="341"/>
      <c r="AW11" s="360"/>
      <c r="AX11" s="361"/>
      <c r="AY11" s="6"/>
      <c r="AZ11" s="6"/>
    </row>
    <row r="12" spans="2:52" ht="10.5" customHeight="1">
      <c r="B12" s="441"/>
      <c r="C12" s="550"/>
      <c r="D12" s="551"/>
      <c r="E12" s="551"/>
      <c r="F12" s="551"/>
      <c r="G12" s="551"/>
      <c r="H12" s="551"/>
      <c r="I12" s="551"/>
      <c r="J12" s="551"/>
      <c r="K12" s="551"/>
      <c r="L12" s="551"/>
      <c r="M12" s="552"/>
      <c r="N12" s="448"/>
      <c r="O12" s="449"/>
      <c r="P12" s="450"/>
      <c r="Q12" s="556"/>
      <c r="R12" s="557"/>
      <c r="S12" s="557"/>
      <c r="T12" s="557"/>
      <c r="U12" s="557"/>
      <c r="V12" s="557"/>
      <c r="W12" s="557"/>
      <c r="X12" s="558"/>
      <c r="Y12" s="46"/>
      <c r="Z12" s="16"/>
      <c r="AA12" s="68"/>
      <c r="AB12" s="362">
        <f>IF('記入欄'!C58="","",'記入欄'!C58)</f>
      </c>
      <c r="AC12" s="334"/>
      <c r="AD12" s="334"/>
      <c r="AE12" s="334"/>
      <c r="AF12" s="334"/>
      <c r="AG12" s="474">
        <f>IF('記入欄'!F58="","","("&amp;'記入欄'!F58&amp;")")</f>
      </c>
      <c r="AH12" s="474"/>
      <c r="AI12" s="474"/>
      <c r="AJ12" s="474"/>
      <c r="AK12" s="475"/>
      <c r="AL12" s="351">
        <f>IF('記入欄'!J58="","",'記入欄'!J58)</f>
      </c>
      <c r="AM12" s="358" t="s">
        <v>7</v>
      </c>
      <c r="AN12" s="333">
        <f>IF('記入欄'!N58="","",'記入欄'!N58)</f>
      </c>
      <c r="AO12" s="334"/>
      <c r="AP12" s="334"/>
      <c r="AQ12" s="335"/>
      <c r="AR12" s="362">
        <f>IF('記入欄'!O58="","",'記入欄'!O58)</f>
      </c>
      <c r="AS12" s="334"/>
      <c r="AT12" s="334"/>
      <c r="AU12" s="334"/>
      <c r="AV12" s="335"/>
      <c r="AW12" s="356">
        <f>IF('記入欄'!P58="","",'記入欄'!P58)</f>
      </c>
      <c r="AX12" s="357"/>
      <c r="AY12" s="6"/>
      <c r="AZ12" s="6"/>
    </row>
    <row r="13" spans="2:52" ht="10.5" customHeight="1">
      <c r="B13" s="458" t="s">
        <v>105</v>
      </c>
      <c r="C13" s="472">
        <f>IF('記入欄'!C9="","",'記入欄'!C9)</f>
      </c>
      <c r="D13" s="473"/>
      <c r="E13" s="474"/>
      <c r="F13" s="474"/>
      <c r="G13" s="474"/>
      <c r="H13" s="474"/>
      <c r="I13" s="474"/>
      <c r="J13" s="474"/>
      <c r="K13" s="474"/>
      <c r="L13" s="474"/>
      <c r="M13" s="475"/>
      <c r="N13" s="465" t="s">
        <v>105</v>
      </c>
      <c r="O13" s="466"/>
      <c r="P13" s="467"/>
      <c r="Q13" s="346">
        <f>IF('記入欄'!C11="","",'記入欄'!C11)</f>
      </c>
      <c r="R13" s="347"/>
      <c r="S13" s="347"/>
      <c r="T13" s="347"/>
      <c r="U13" s="347"/>
      <c r="V13" s="347"/>
      <c r="W13" s="347"/>
      <c r="X13" s="348"/>
      <c r="Y13" s="48"/>
      <c r="Z13" s="16"/>
      <c r="AA13" s="68"/>
      <c r="AB13" s="363"/>
      <c r="AC13" s="337"/>
      <c r="AD13" s="337"/>
      <c r="AE13" s="337"/>
      <c r="AF13" s="337"/>
      <c r="AG13" s="473"/>
      <c r="AH13" s="473"/>
      <c r="AI13" s="473"/>
      <c r="AJ13" s="473"/>
      <c r="AK13" s="486"/>
      <c r="AL13" s="353"/>
      <c r="AM13" s="438"/>
      <c r="AN13" s="336"/>
      <c r="AO13" s="337"/>
      <c r="AP13" s="337"/>
      <c r="AQ13" s="338"/>
      <c r="AR13" s="363"/>
      <c r="AS13" s="337"/>
      <c r="AT13" s="337"/>
      <c r="AU13" s="337"/>
      <c r="AV13" s="338"/>
      <c r="AW13" s="365"/>
      <c r="AX13" s="366"/>
      <c r="AY13" s="6"/>
      <c r="AZ13" s="6"/>
    </row>
    <row r="14" spans="2:52" ht="4.5" customHeight="1">
      <c r="B14" s="459"/>
      <c r="C14" s="476"/>
      <c r="D14" s="477"/>
      <c r="E14" s="477"/>
      <c r="F14" s="477"/>
      <c r="G14" s="477"/>
      <c r="H14" s="477"/>
      <c r="I14" s="477"/>
      <c r="J14" s="477"/>
      <c r="K14" s="477"/>
      <c r="L14" s="477"/>
      <c r="M14" s="478"/>
      <c r="N14" s="468"/>
      <c r="O14" s="469"/>
      <c r="P14" s="470"/>
      <c r="Q14" s="493"/>
      <c r="R14" s="494"/>
      <c r="S14" s="494"/>
      <c r="T14" s="494"/>
      <c r="U14" s="494"/>
      <c r="V14" s="494"/>
      <c r="W14" s="494"/>
      <c r="X14" s="495"/>
      <c r="Y14" s="48"/>
      <c r="Z14" s="16"/>
      <c r="AA14" s="68"/>
      <c r="AB14" s="364"/>
      <c r="AC14" s="340"/>
      <c r="AD14" s="340"/>
      <c r="AE14" s="340"/>
      <c r="AF14" s="340"/>
      <c r="AG14" s="484"/>
      <c r="AH14" s="484"/>
      <c r="AI14" s="484"/>
      <c r="AJ14" s="484"/>
      <c r="AK14" s="485"/>
      <c r="AL14" s="353"/>
      <c r="AM14" s="438"/>
      <c r="AN14" s="336"/>
      <c r="AO14" s="337"/>
      <c r="AP14" s="337"/>
      <c r="AQ14" s="338"/>
      <c r="AR14" s="363"/>
      <c r="AS14" s="337"/>
      <c r="AT14" s="337"/>
      <c r="AU14" s="337"/>
      <c r="AV14" s="338"/>
      <c r="AW14" s="365"/>
      <c r="AX14" s="366"/>
      <c r="AY14" s="6"/>
      <c r="AZ14" s="6"/>
    </row>
    <row r="15" spans="2:52" ht="12" customHeight="1">
      <c r="B15" s="443" t="s">
        <v>131</v>
      </c>
      <c r="C15" s="401">
        <f>IF('記入欄'!C10="","",'記入欄'!C10)</f>
      </c>
      <c r="D15" s="402"/>
      <c r="E15" s="402"/>
      <c r="F15" s="402"/>
      <c r="G15" s="402"/>
      <c r="H15" s="402"/>
      <c r="I15" s="402"/>
      <c r="J15" s="402"/>
      <c r="K15" s="402"/>
      <c r="L15" s="402"/>
      <c r="M15" s="403"/>
      <c r="N15" s="461" t="s">
        <v>132</v>
      </c>
      <c r="O15" s="462"/>
      <c r="P15" s="463"/>
      <c r="Q15" s="502">
        <f>IF('記入欄'!C12="","",'記入欄'!C12)</f>
      </c>
      <c r="R15" s="503"/>
      <c r="S15" s="503"/>
      <c r="T15" s="503"/>
      <c r="U15" s="503"/>
      <c r="V15" s="503"/>
      <c r="W15" s="503"/>
      <c r="X15" s="504"/>
      <c r="Y15" s="43"/>
      <c r="Z15" s="16"/>
      <c r="AA15" s="490" t="s">
        <v>121</v>
      </c>
      <c r="AB15" s="362">
        <f>IF('記入欄'!C59="","",'記入欄'!C59)</f>
      </c>
      <c r="AC15" s="334"/>
      <c r="AD15" s="334"/>
      <c r="AE15" s="334"/>
      <c r="AF15" s="334"/>
      <c r="AG15" s="474">
        <f>IF('記入欄'!F59="","","("&amp;'記入欄'!F59&amp;")")</f>
      </c>
      <c r="AH15" s="474"/>
      <c r="AI15" s="474"/>
      <c r="AJ15" s="474"/>
      <c r="AK15" s="475"/>
      <c r="AL15" s="351">
        <f>IF('記入欄'!J59="","",'記入欄'!J59)</f>
      </c>
      <c r="AM15" s="358" t="s">
        <v>7</v>
      </c>
      <c r="AN15" s="333">
        <f>IF('記入欄'!N59="","",'記入欄'!N59)</f>
      </c>
      <c r="AO15" s="334"/>
      <c r="AP15" s="334"/>
      <c r="AQ15" s="335"/>
      <c r="AR15" s="362">
        <f>IF('記入欄'!O59="","",'記入欄'!O59)</f>
      </c>
      <c r="AS15" s="334"/>
      <c r="AT15" s="334"/>
      <c r="AU15" s="334"/>
      <c r="AV15" s="335"/>
      <c r="AW15" s="356">
        <f>IF('記入欄'!P59="","",'記入欄'!P59)</f>
      </c>
      <c r="AX15" s="357"/>
      <c r="AY15" s="6"/>
      <c r="AZ15" s="6"/>
    </row>
    <row r="16" spans="2:52" ht="14.25" customHeight="1">
      <c r="B16" s="443"/>
      <c r="C16" s="401"/>
      <c r="D16" s="402"/>
      <c r="E16" s="402"/>
      <c r="F16" s="402"/>
      <c r="G16" s="402"/>
      <c r="H16" s="402"/>
      <c r="I16" s="402"/>
      <c r="J16" s="402"/>
      <c r="K16" s="402"/>
      <c r="L16" s="402"/>
      <c r="M16" s="403"/>
      <c r="N16" s="461"/>
      <c r="O16" s="462"/>
      <c r="P16" s="463"/>
      <c r="Q16" s="502"/>
      <c r="R16" s="503"/>
      <c r="S16" s="503"/>
      <c r="T16" s="503"/>
      <c r="U16" s="503"/>
      <c r="V16" s="503"/>
      <c r="W16" s="503"/>
      <c r="X16" s="504"/>
      <c r="Y16" s="43"/>
      <c r="Z16" s="16"/>
      <c r="AA16" s="491"/>
      <c r="AB16" s="364"/>
      <c r="AC16" s="340"/>
      <c r="AD16" s="340"/>
      <c r="AE16" s="340"/>
      <c r="AF16" s="340"/>
      <c r="AG16" s="484"/>
      <c r="AH16" s="484"/>
      <c r="AI16" s="484"/>
      <c r="AJ16" s="484"/>
      <c r="AK16" s="485"/>
      <c r="AL16" s="352"/>
      <c r="AM16" s="359"/>
      <c r="AN16" s="339"/>
      <c r="AO16" s="340"/>
      <c r="AP16" s="340"/>
      <c r="AQ16" s="341"/>
      <c r="AR16" s="364"/>
      <c r="AS16" s="340"/>
      <c r="AT16" s="340"/>
      <c r="AU16" s="340"/>
      <c r="AV16" s="341"/>
      <c r="AW16" s="360"/>
      <c r="AX16" s="361"/>
      <c r="AY16" s="6"/>
      <c r="AZ16" s="6"/>
    </row>
    <row r="17" spans="2:52" ht="9" customHeight="1" thickBot="1">
      <c r="B17" s="442"/>
      <c r="C17" s="422"/>
      <c r="D17" s="414"/>
      <c r="E17" s="414"/>
      <c r="F17" s="414"/>
      <c r="G17" s="414"/>
      <c r="H17" s="414"/>
      <c r="I17" s="414"/>
      <c r="J17" s="414"/>
      <c r="K17" s="414"/>
      <c r="L17" s="414"/>
      <c r="M17" s="460"/>
      <c r="N17" s="410"/>
      <c r="O17" s="464"/>
      <c r="P17" s="411"/>
      <c r="Q17" s="505"/>
      <c r="R17" s="506"/>
      <c r="S17" s="506"/>
      <c r="T17" s="506"/>
      <c r="U17" s="506"/>
      <c r="V17" s="506"/>
      <c r="W17" s="506"/>
      <c r="X17" s="507"/>
      <c r="Y17" s="43"/>
      <c r="Z17" s="16"/>
      <c r="AA17" s="69"/>
      <c r="AB17" s="362">
        <f>IF('記入欄'!C60="","",'記入欄'!C60)</f>
      </c>
      <c r="AC17" s="334"/>
      <c r="AD17" s="334"/>
      <c r="AE17" s="334"/>
      <c r="AF17" s="334"/>
      <c r="AG17" s="474">
        <f>IF('記入欄'!F60="","","("&amp;'記入欄'!F60&amp;")")</f>
      </c>
      <c r="AH17" s="474"/>
      <c r="AI17" s="474"/>
      <c r="AJ17" s="474"/>
      <c r="AK17" s="475"/>
      <c r="AL17" s="351">
        <f>IF('記入欄'!J60="","",'記入欄'!J60)</f>
      </c>
      <c r="AM17" s="330" t="s">
        <v>7</v>
      </c>
      <c r="AN17" s="333">
        <f>IF('記入欄'!N60="","",'記入欄'!N60)</f>
      </c>
      <c r="AO17" s="334"/>
      <c r="AP17" s="334"/>
      <c r="AQ17" s="335"/>
      <c r="AR17" s="362">
        <f>IF('記入欄'!O60="","",'記入欄'!O60)</f>
      </c>
      <c r="AS17" s="334"/>
      <c r="AT17" s="334"/>
      <c r="AU17" s="334"/>
      <c r="AV17" s="335"/>
      <c r="AW17" s="356">
        <f>IF('記入欄'!P60="","",'記入欄'!P60)</f>
      </c>
      <c r="AX17" s="357"/>
      <c r="AY17" s="6"/>
      <c r="AZ17" s="6"/>
    </row>
    <row r="18" spans="2:52" ht="6.75" customHeight="1">
      <c r="B18" s="19"/>
      <c r="C18" s="19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0"/>
      <c r="O18" s="20"/>
      <c r="P18" s="20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68"/>
      <c r="AB18" s="363">
        <f>IF('記入欄'!C67="","",'記入欄'!C67)</f>
      </c>
      <c r="AC18" s="337"/>
      <c r="AD18" s="337"/>
      <c r="AE18" s="337"/>
      <c r="AF18" s="337"/>
      <c r="AG18" s="473"/>
      <c r="AH18" s="473"/>
      <c r="AI18" s="473"/>
      <c r="AJ18" s="473"/>
      <c r="AK18" s="486"/>
      <c r="AL18" s="353"/>
      <c r="AM18" s="331"/>
      <c r="AN18" s="336"/>
      <c r="AO18" s="337"/>
      <c r="AP18" s="337"/>
      <c r="AQ18" s="338"/>
      <c r="AR18" s="363"/>
      <c r="AS18" s="337"/>
      <c r="AT18" s="337"/>
      <c r="AU18" s="337"/>
      <c r="AV18" s="338"/>
      <c r="AW18" s="365"/>
      <c r="AX18" s="366"/>
      <c r="AY18" s="6"/>
      <c r="AZ18" s="6"/>
    </row>
    <row r="19" spans="2:52" ht="11.25" customHeight="1">
      <c r="B19" s="479" t="s">
        <v>2</v>
      </c>
      <c r="C19" s="479"/>
      <c r="D19" s="479"/>
      <c r="E19" s="479"/>
      <c r="F19" s="479"/>
      <c r="G19" s="21"/>
      <c r="H19" s="21"/>
      <c r="I19" s="2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8"/>
      <c r="AB19" s="364"/>
      <c r="AC19" s="340"/>
      <c r="AD19" s="340"/>
      <c r="AE19" s="340"/>
      <c r="AF19" s="340"/>
      <c r="AG19" s="484"/>
      <c r="AH19" s="484"/>
      <c r="AI19" s="484"/>
      <c r="AJ19" s="484"/>
      <c r="AK19" s="485"/>
      <c r="AL19" s="352"/>
      <c r="AM19" s="332"/>
      <c r="AN19" s="339"/>
      <c r="AO19" s="340"/>
      <c r="AP19" s="340"/>
      <c r="AQ19" s="341"/>
      <c r="AR19" s="364"/>
      <c r="AS19" s="340"/>
      <c r="AT19" s="340"/>
      <c r="AU19" s="340"/>
      <c r="AV19" s="341"/>
      <c r="AW19" s="360"/>
      <c r="AX19" s="361"/>
      <c r="AY19" s="6"/>
      <c r="AZ19" s="6"/>
    </row>
    <row r="20" spans="2:52" ht="10.5" customHeight="1" thickBot="1">
      <c r="B20" s="480"/>
      <c r="C20" s="480"/>
      <c r="D20" s="480"/>
      <c r="E20" s="480"/>
      <c r="F20" s="480"/>
      <c r="G20" s="53"/>
      <c r="H20" s="53"/>
      <c r="I20" s="53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490" t="s">
        <v>122</v>
      </c>
      <c r="AB20" s="362">
        <f>IF('記入欄'!C61="","",'記入欄'!C61)</f>
      </c>
      <c r="AC20" s="334"/>
      <c r="AD20" s="334"/>
      <c r="AE20" s="334"/>
      <c r="AF20" s="334"/>
      <c r="AG20" s="474">
        <f>IF('記入欄'!F61="","","("&amp;'記入欄'!F61&amp;")")</f>
      </c>
      <c r="AH20" s="474"/>
      <c r="AI20" s="474"/>
      <c r="AJ20" s="474"/>
      <c r="AK20" s="475"/>
      <c r="AL20" s="351">
        <f>IF('記入欄'!J61="","",'記入欄'!J61)</f>
      </c>
      <c r="AM20" s="358" t="s">
        <v>7</v>
      </c>
      <c r="AN20" s="333">
        <f>IF('記入欄'!N61="","",'記入欄'!N61)</f>
      </c>
      <c r="AO20" s="334"/>
      <c r="AP20" s="334"/>
      <c r="AQ20" s="335"/>
      <c r="AR20" s="362">
        <f>IF('記入欄'!O61="","",'記入欄'!O61)</f>
      </c>
      <c r="AS20" s="334"/>
      <c r="AT20" s="334"/>
      <c r="AU20" s="334"/>
      <c r="AV20" s="335"/>
      <c r="AW20" s="356">
        <f>IF('記入欄'!P61="","",'記入欄'!P61)</f>
      </c>
      <c r="AX20" s="357"/>
      <c r="AY20" s="6"/>
      <c r="AZ20" s="6"/>
    </row>
    <row r="21" spans="2:52" ht="15" customHeight="1" thickBot="1">
      <c r="B21" s="57"/>
      <c r="C21" s="481" t="s">
        <v>1700</v>
      </c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3"/>
      <c r="P21" s="481" t="s">
        <v>5</v>
      </c>
      <c r="Q21" s="482"/>
      <c r="R21" s="482"/>
      <c r="S21" s="483"/>
      <c r="T21" s="481" t="s">
        <v>6</v>
      </c>
      <c r="U21" s="482"/>
      <c r="V21" s="482"/>
      <c r="W21" s="482"/>
      <c r="X21" s="487"/>
      <c r="Y21" s="12"/>
      <c r="Z21" s="16"/>
      <c r="AA21" s="491"/>
      <c r="AB21" s="364">
        <f>IF('記入欄'!C70="","",'記入欄'!C70)</f>
      </c>
      <c r="AC21" s="340"/>
      <c r="AD21" s="340"/>
      <c r="AE21" s="340"/>
      <c r="AF21" s="340"/>
      <c r="AG21" s="484"/>
      <c r="AH21" s="484"/>
      <c r="AI21" s="484"/>
      <c r="AJ21" s="484"/>
      <c r="AK21" s="485"/>
      <c r="AL21" s="352"/>
      <c r="AM21" s="359"/>
      <c r="AN21" s="339"/>
      <c r="AO21" s="340"/>
      <c r="AP21" s="340"/>
      <c r="AQ21" s="341"/>
      <c r="AR21" s="364"/>
      <c r="AS21" s="340"/>
      <c r="AT21" s="340"/>
      <c r="AU21" s="340"/>
      <c r="AV21" s="341"/>
      <c r="AW21" s="360"/>
      <c r="AX21" s="361"/>
      <c r="AY21" s="6"/>
      <c r="AZ21" s="6"/>
    </row>
    <row r="22" spans="2:52" ht="27" customHeight="1">
      <c r="B22" s="51">
        <v>1</v>
      </c>
      <c r="C22" s="533">
        <f>IF('記入欄'!C23="","",'記入欄'!C23)</f>
      </c>
      <c r="D22" s="534"/>
      <c r="E22" s="534"/>
      <c r="F22" s="534"/>
      <c r="G22" s="534"/>
      <c r="H22" s="534"/>
      <c r="I22" s="534"/>
      <c r="J22" s="534"/>
      <c r="K22" s="531">
        <f>IF('記入欄'!F23="","","("&amp;'記入欄'!F23&amp;")")</f>
      </c>
      <c r="L22" s="531"/>
      <c r="M22" s="531"/>
      <c r="N22" s="531"/>
      <c r="O22" s="532"/>
      <c r="P22" s="353">
        <f>IF('記入欄'!J23="","",'記入欄'!J23)</f>
      </c>
      <c r="Q22" s="471"/>
      <c r="R22" s="12" t="s">
        <v>7</v>
      </c>
      <c r="S22" s="56"/>
      <c r="T22" s="499"/>
      <c r="U22" s="500"/>
      <c r="V22" s="500"/>
      <c r="W22" s="500"/>
      <c r="X22" s="501"/>
      <c r="Y22" s="48"/>
      <c r="Z22" s="16"/>
      <c r="AA22" s="70"/>
      <c r="AB22" s="370">
        <f>IF('記入欄'!C62="","",'記入欄'!C62)</f>
      </c>
      <c r="AC22" s="371"/>
      <c r="AD22" s="371"/>
      <c r="AE22" s="371"/>
      <c r="AF22" s="371"/>
      <c r="AG22" s="543">
        <f>IF('記入欄'!F62="","","("&amp;'記入欄'!F62&amp;")")</f>
      </c>
      <c r="AH22" s="543"/>
      <c r="AI22" s="543"/>
      <c r="AJ22" s="543"/>
      <c r="AK22" s="544"/>
      <c r="AL22" s="35">
        <f>IF('記入欄'!J62="","",'記入欄'!J62)</f>
      </c>
      <c r="AM22" s="36" t="s">
        <v>7</v>
      </c>
      <c r="AN22" s="333">
        <f>IF('記入欄'!N62="","",'記入欄'!N62)</f>
      </c>
      <c r="AO22" s="334"/>
      <c r="AP22" s="334"/>
      <c r="AQ22" s="335"/>
      <c r="AR22" s="362">
        <f>IF('記入欄'!O62="","",'記入欄'!O62)</f>
      </c>
      <c r="AS22" s="334"/>
      <c r="AT22" s="334"/>
      <c r="AU22" s="334"/>
      <c r="AV22" s="335"/>
      <c r="AW22" s="356">
        <f>IF('記入欄'!P62="","",'記入欄'!P62)</f>
      </c>
      <c r="AX22" s="357"/>
      <c r="AY22" s="6"/>
      <c r="AZ22" s="6"/>
    </row>
    <row r="23" spans="2:52" ht="27" customHeight="1">
      <c r="B23" s="52">
        <v>2</v>
      </c>
      <c r="C23" s="426">
        <f>IF('記入欄'!C24="","",'記入欄'!C24)</f>
      </c>
      <c r="D23" s="427"/>
      <c r="E23" s="427"/>
      <c r="F23" s="427"/>
      <c r="G23" s="427"/>
      <c r="H23" s="427"/>
      <c r="I23" s="427"/>
      <c r="J23" s="427"/>
      <c r="K23" s="342">
        <f>IF('記入欄'!F24="","","("&amp;'記入欄'!F24&amp;")")</f>
      </c>
      <c r="L23" s="342"/>
      <c r="M23" s="342"/>
      <c r="N23" s="342"/>
      <c r="O23" s="343"/>
      <c r="P23" s="351">
        <f>IF('記入欄'!J24="","",'記入欄'!J24)</f>
      </c>
      <c r="Q23" s="496"/>
      <c r="R23" s="33" t="s">
        <v>7</v>
      </c>
      <c r="S23" s="34"/>
      <c r="T23" s="346"/>
      <c r="U23" s="496"/>
      <c r="V23" s="496"/>
      <c r="W23" s="496"/>
      <c r="X23" s="535"/>
      <c r="Y23" s="102"/>
      <c r="Z23" s="16"/>
      <c r="AA23" s="67" t="s">
        <v>123</v>
      </c>
      <c r="AB23" s="370">
        <f>IF('記入欄'!C63="","",'記入欄'!C63)</f>
      </c>
      <c r="AC23" s="371"/>
      <c r="AD23" s="371"/>
      <c r="AE23" s="371"/>
      <c r="AF23" s="371"/>
      <c r="AG23" s="543">
        <f>IF('記入欄'!F63="","","("&amp;'記入欄'!F63&amp;")")</f>
      </c>
      <c r="AH23" s="543"/>
      <c r="AI23" s="543"/>
      <c r="AJ23" s="543"/>
      <c r="AK23" s="544"/>
      <c r="AL23" s="35">
        <f>IF('記入欄'!J63="","",'記入欄'!J63)</f>
      </c>
      <c r="AM23" s="36" t="s">
        <v>7</v>
      </c>
      <c r="AN23" s="333">
        <f>IF('記入欄'!N63="","",'記入欄'!N63)</f>
      </c>
      <c r="AO23" s="334"/>
      <c r="AP23" s="334"/>
      <c r="AQ23" s="335"/>
      <c r="AR23" s="362">
        <f>IF('記入欄'!O63="","",'記入欄'!O63)</f>
      </c>
      <c r="AS23" s="334"/>
      <c r="AT23" s="334"/>
      <c r="AU23" s="334"/>
      <c r="AV23" s="335"/>
      <c r="AW23" s="356">
        <f>IF('記入欄'!P63="","",'記入欄'!P63)</f>
      </c>
      <c r="AX23" s="357"/>
      <c r="AY23" s="6"/>
      <c r="AZ23" s="6"/>
    </row>
    <row r="24" spans="2:52" ht="27" customHeight="1">
      <c r="B24" s="54">
        <v>3</v>
      </c>
      <c r="C24" s="426">
        <f>IF('記入欄'!C25="","",'記入欄'!C25)</f>
      </c>
      <c r="D24" s="427"/>
      <c r="E24" s="427"/>
      <c r="F24" s="427"/>
      <c r="G24" s="427"/>
      <c r="H24" s="427"/>
      <c r="I24" s="427"/>
      <c r="J24" s="427"/>
      <c r="K24" s="342">
        <f>IF('記入欄'!F25="","","("&amp;'記入欄'!F25&amp;")")</f>
      </c>
      <c r="L24" s="342"/>
      <c r="M24" s="342"/>
      <c r="N24" s="342"/>
      <c r="O24" s="343"/>
      <c r="P24" s="497">
        <f>IF('記入欄'!J25="","",'記入欄'!J25)</f>
      </c>
      <c r="Q24" s="498"/>
      <c r="R24" s="33" t="s">
        <v>7</v>
      </c>
      <c r="S24" s="23"/>
      <c r="T24" s="508"/>
      <c r="U24" s="508"/>
      <c r="V24" s="508"/>
      <c r="W24" s="508"/>
      <c r="X24" s="509"/>
      <c r="Y24" s="48"/>
      <c r="Z24" s="16"/>
      <c r="AA24" s="71"/>
      <c r="AB24" s="370">
        <f>IF('記入欄'!C64="","",'記入欄'!C64)</f>
      </c>
      <c r="AC24" s="371"/>
      <c r="AD24" s="371"/>
      <c r="AE24" s="371"/>
      <c r="AF24" s="371"/>
      <c r="AG24" s="543">
        <f>IF('記入欄'!F64="","","("&amp;'記入欄'!F64&amp;")")</f>
      </c>
      <c r="AH24" s="543"/>
      <c r="AI24" s="543"/>
      <c r="AJ24" s="543"/>
      <c r="AK24" s="544"/>
      <c r="AL24" s="35">
        <f>IF('記入欄'!J64="","",'記入欄'!J64)</f>
      </c>
      <c r="AM24" s="36" t="s">
        <v>7</v>
      </c>
      <c r="AN24" s="333">
        <f>IF('記入欄'!N64="","",'記入欄'!N64)</f>
      </c>
      <c r="AO24" s="334"/>
      <c r="AP24" s="334"/>
      <c r="AQ24" s="335"/>
      <c r="AR24" s="362">
        <f>IF('記入欄'!O64="","",'記入欄'!O64)</f>
      </c>
      <c r="AS24" s="334"/>
      <c r="AT24" s="334"/>
      <c r="AU24" s="334"/>
      <c r="AV24" s="335"/>
      <c r="AW24" s="356">
        <f>IF('記入欄'!P64="","",'記入欄'!P64)</f>
      </c>
      <c r="AX24" s="357"/>
      <c r="AY24" s="6"/>
      <c r="AZ24" s="6"/>
    </row>
    <row r="25" spans="2:52" ht="27" customHeight="1">
      <c r="B25" s="54">
        <v>4</v>
      </c>
      <c r="C25" s="426">
        <f>IF('記入欄'!C26="","",'記入欄'!C26)</f>
      </c>
      <c r="D25" s="427"/>
      <c r="E25" s="427"/>
      <c r="F25" s="427"/>
      <c r="G25" s="427"/>
      <c r="H25" s="427"/>
      <c r="I25" s="427"/>
      <c r="J25" s="427"/>
      <c r="K25" s="342">
        <f>IF('記入欄'!F26="","","("&amp;'記入欄'!F26&amp;")")</f>
      </c>
      <c r="L25" s="342"/>
      <c r="M25" s="342"/>
      <c r="N25" s="342"/>
      <c r="O25" s="343"/>
      <c r="P25" s="497">
        <f>IF('記入欄'!J26="","",'記入欄'!J26)</f>
      </c>
      <c r="Q25" s="498"/>
      <c r="R25" s="33" t="s">
        <v>7</v>
      </c>
      <c r="S25" s="39"/>
      <c r="T25" s="508"/>
      <c r="U25" s="508"/>
      <c r="V25" s="508"/>
      <c r="W25" s="508"/>
      <c r="X25" s="509"/>
      <c r="Y25" s="48"/>
      <c r="Z25" s="16"/>
      <c r="AA25" s="67" t="s">
        <v>124</v>
      </c>
      <c r="AB25" s="370">
        <f>IF('記入欄'!C65="","",'記入欄'!C65)</f>
      </c>
      <c r="AC25" s="371"/>
      <c r="AD25" s="371"/>
      <c r="AE25" s="371"/>
      <c r="AF25" s="371"/>
      <c r="AG25" s="543">
        <f>IF('記入欄'!F65="","","("&amp;'記入欄'!F65&amp;")")</f>
      </c>
      <c r="AH25" s="543"/>
      <c r="AI25" s="543"/>
      <c r="AJ25" s="543"/>
      <c r="AK25" s="544"/>
      <c r="AL25" s="35">
        <f>IF('記入欄'!J65="","",'記入欄'!J65)</f>
      </c>
      <c r="AM25" s="38" t="s">
        <v>7</v>
      </c>
      <c r="AN25" s="373">
        <f>IF('記入欄'!N65="","",'記入欄'!N65)</f>
      </c>
      <c r="AO25" s="371"/>
      <c r="AP25" s="371"/>
      <c r="AQ25" s="372"/>
      <c r="AR25" s="370">
        <f>IF('記入欄'!O65="","",'記入欄'!O65)</f>
      </c>
      <c r="AS25" s="371"/>
      <c r="AT25" s="371"/>
      <c r="AU25" s="371"/>
      <c r="AV25" s="372"/>
      <c r="AW25" s="376">
        <f>IF('記入欄'!P65="","",'記入欄'!P65)</f>
      </c>
      <c r="AX25" s="377"/>
      <c r="AY25" s="6"/>
      <c r="AZ25" s="6"/>
    </row>
    <row r="26" spans="2:52" ht="27" customHeight="1" thickBot="1">
      <c r="B26" s="52">
        <v>5</v>
      </c>
      <c r="C26" s="426">
        <f>IF('記入欄'!C27="","",'記入欄'!C27)</f>
      </c>
      <c r="D26" s="427"/>
      <c r="E26" s="427"/>
      <c r="F26" s="427"/>
      <c r="G26" s="427"/>
      <c r="H26" s="427"/>
      <c r="I26" s="427"/>
      <c r="J26" s="427"/>
      <c r="K26" s="342">
        <f>IF('記入欄'!F27="","","("&amp;'記入欄'!F27&amp;")")</f>
      </c>
      <c r="L26" s="342"/>
      <c r="M26" s="342"/>
      <c r="N26" s="342"/>
      <c r="O26" s="343"/>
      <c r="P26" s="351">
        <f>IF('記入欄'!J23="","",'記入欄'!J27)</f>
      </c>
      <c r="Q26" s="430"/>
      <c r="R26" s="33" t="s">
        <v>125</v>
      </c>
      <c r="S26" s="37"/>
      <c r="T26" s="346"/>
      <c r="U26" s="347"/>
      <c r="V26" s="347"/>
      <c r="W26" s="347"/>
      <c r="X26" s="348"/>
      <c r="Y26" s="48"/>
      <c r="Z26" s="16"/>
      <c r="AA26" s="72"/>
      <c r="AB26" s="367">
        <f>IF('記入欄'!C66="","",'記入欄'!C66)</f>
      </c>
      <c r="AC26" s="368"/>
      <c r="AD26" s="368"/>
      <c r="AE26" s="368"/>
      <c r="AF26" s="368"/>
      <c r="AG26" s="428">
        <f>IF('記入欄'!F66="","","("&amp;'記入欄'!F66&amp;")")</f>
      </c>
      <c r="AH26" s="428"/>
      <c r="AI26" s="428"/>
      <c r="AJ26" s="428"/>
      <c r="AK26" s="429"/>
      <c r="AL26" s="55">
        <f>IF('記入欄'!J66="","",'記入欄'!J66)</f>
      </c>
      <c r="AM26" s="73" t="s">
        <v>7</v>
      </c>
      <c r="AN26" s="391">
        <f>IF('記入欄'!N66="","",'記入欄'!N66)</f>
      </c>
      <c r="AO26" s="368"/>
      <c r="AP26" s="368"/>
      <c r="AQ26" s="369"/>
      <c r="AR26" s="367">
        <f>IF('記入欄'!O66="","",'記入欄'!O66)</f>
      </c>
      <c r="AS26" s="368"/>
      <c r="AT26" s="368"/>
      <c r="AU26" s="368"/>
      <c r="AV26" s="369"/>
      <c r="AW26" s="374">
        <f>IF('記入欄'!P66="","",'記入欄'!P66)</f>
      </c>
      <c r="AX26" s="375"/>
      <c r="AY26" s="6"/>
      <c r="AZ26" s="6"/>
    </row>
    <row r="27" spans="2:52" ht="27" customHeight="1">
      <c r="B27" s="52">
        <v>6</v>
      </c>
      <c r="C27" s="426">
        <f>IF('記入欄'!C28="","",'記入欄'!C28)</f>
      </c>
      <c r="D27" s="427"/>
      <c r="E27" s="427"/>
      <c r="F27" s="427"/>
      <c r="G27" s="427"/>
      <c r="H27" s="427"/>
      <c r="I27" s="427"/>
      <c r="J27" s="427"/>
      <c r="K27" s="342">
        <f>IF('記入欄'!F28="","","("&amp;'記入欄'!F28&amp;")")</f>
      </c>
      <c r="L27" s="342"/>
      <c r="M27" s="342"/>
      <c r="N27" s="342"/>
      <c r="O27" s="343"/>
      <c r="P27" s="351">
        <f>IF('記入欄'!J27="","",'記入欄'!J28)</f>
      </c>
      <c r="Q27" s="430"/>
      <c r="R27" s="33" t="s">
        <v>7</v>
      </c>
      <c r="S27" s="34"/>
      <c r="T27" s="346"/>
      <c r="U27" s="347"/>
      <c r="V27" s="347"/>
      <c r="W27" s="347"/>
      <c r="X27" s="348"/>
      <c r="Y27" s="48"/>
      <c r="Z27" s="1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2:52" ht="13.5" customHeight="1" thickBot="1">
      <c r="B28" s="440">
        <v>7</v>
      </c>
      <c r="C28" s="421">
        <f>IF('記入欄'!C29="","",'記入欄'!C29)</f>
      </c>
      <c r="D28" s="413"/>
      <c r="E28" s="413"/>
      <c r="F28" s="413"/>
      <c r="G28" s="413"/>
      <c r="H28" s="413"/>
      <c r="I28" s="413"/>
      <c r="J28" s="413"/>
      <c r="K28" s="342">
        <f>IF('記入欄'!F29="","","("&amp;'記入欄'!F29&amp;")")</f>
      </c>
      <c r="L28" s="342"/>
      <c r="M28" s="342"/>
      <c r="N28" s="342"/>
      <c r="O28" s="343"/>
      <c r="P28" s="351">
        <f>IF('記入欄'!J28="","",'記入欄'!J29)</f>
      </c>
      <c r="Q28" s="430"/>
      <c r="R28" s="393" t="s">
        <v>7</v>
      </c>
      <c r="S28" s="416"/>
      <c r="T28" s="346"/>
      <c r="U28" s="347"/>
      <c r="V28" s="347"/>
      <c r="W28" s="347"/>
      <c r="X28" s="348"/>
      <c r="Y28" s="48"/>
      <c r="Z28" s="16"/>
      <c r="AA28" s="22" t="s">
        <v>128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2:52" ht="13.5" customHeight="1">
      <c r="B29" s="441"/>
      <c r="C29" s="538"/>
      <c r="D29" s="539"/>
      <c r="E29" s="539"/>
      <c r="F29" s="539"/>
      <c r="G29" s="539"/>
      <c r="H29" s="539"/>
      <c r="I29" s="539"/>
      <c r="J29" s="539"/>
      <c r="K29" s="342"/>
      <c r="L29" s="342"/>
      <c r="M29" s="342"/>
      <c r="N29" s="342"/>
      <c r="O29" s="343"/>
      <c r="P29" s="352"/>
      <c r="Q29" s="392"/>
      <c r="R29" s="415"/>
      <c r="S29" s="417"/>
      <c r="T29" s="418"/>
      <c r="U29" s="419"/>
      <c r="V29" s="419"/>
      <c r="W29" s="419"/>
      <c r="X29" s="420"/>
      <c r="Y29" s="48"/>
      <c r="Z29" s="16"/>
      <c r="AA29" s="65"/>
      <c r="AB29" s="354" t="s">
        <v>105</v>
      </c>
      <c r="AC29" s="355"/>
      <c r="AD29" s="435">
        <f>IF('記入欄'!C80="","",'記入欄'!C80)</f>
      </c>
      <c r="AE29" s="436"/>
      <c r="AF29" s="436"/>
      <c r="AG29" s="436"/>
      <c r="AH29" s="436"/>
      <c r="AI29" s="436"/>
      <c r="AJ29" s="436"/>
      <c r="AK29" s="436"/>
      <c r="AL29" s="436"/>
      <c r="AM29" s="436"/>
      <c r="AN29" s="437"/>
      <c r="AO29" s="378" t="s">
        <v>79</v>
      </c>
      <c r="AP29" s="379"/>
      <c r="AQ29" s="382">
        <f>IF('記入欄'!C83="","",'記入欄'!C83)</f>
      </c>
      <c r="AR29" s="383"/>
      <c r="AS29" s="384"/>
      <c r="AT29" s="378" t="s">
        <v>72</v>
      </c>
      <c r="AU29" s="406"/>
      <c r="AV29" s="406"/>
      <c r="AW29" s="379"/>
      <c r="AX29" s="404">
        <f>IF('記入欄'!C84="","",'記入欄'!C84)</f>
      </c>
      <c r="AY29" s="6"/>
      <c r="AZ29" s="6"/>
    </row>
    <row r="30" spans="2:52" ht="13.5" customHeight="1">
      <c r="B30" s="440">
        <v>8</v>
      </c>
      <c r="C30" s="421">
        <f>IF('記入欄'!C30="","",'記入欄'!C30)</f>
      </c>
      <c r="D30" s="413"/>
      <c r="E30" s="413"/>
      <c r="F30" s="413"/>
      <c r="G30" s="413"/>
      <c r="H30" s="413"/>
      <c r="I30" s="413"/>
      <c r="J30" s="413"/>
      <c r="K30" s="342">
        <f>IF('記入欄'!F30="","","("&amp;'記入欄'!F30&amp;")")</f>
      </c>
      <c r="L30" s="342"/>
      <c r="M30" s="342"/>
      <c r="N30" s="342"/>
      <c r="O30" s="343"/>
      <c r="P30" s="395">
        <f>IF('記入欄'!J29="","",'記入欄'!J30)</f>
      </c>
      <c r="Q30" s="351"/>
      <c r="R30" s="393" t="s">
        <v>7</v>
      </c>
      <c r="S30" s="416"/>
      <c r="T30" s="431"/>
      <c r="U30" s="431"/>
      <c r="V30" s="431"/>
      <c r="W30" s="431"/>
      <c r="X30" s="432"/>
      <c r="Y30" s="48"/>
      <c r="Z30" s="16"/>
      <c r="AA30" s="66" t="s">
        <v>98</v>
      </c>
      <c r="AB30" s="423" t="s">
        <v>141</v>
      </c>
      <c r="AC30" s="424"/>
      <c r="AD30" s="398">
        <f>IF('記入欄'!C81="","",'記入欄'!C81)</f>
      </c>
      <c r="AE30" s="399"/>
      <c r="AF30" s="399"/>
      <c r="AG30" s="399"/>
      <c r="AH30" s="399"/>
      <c r="AI30" s="399"/>
      <c r="AJ30" s="399"/>
      <c r="AK30" s="399"/>
      <c r="AL30" s="399"/>
      <c r="AM30" s="399"/>
      <c r="AN30" s="400"/>
      <c r="AO30" s="380"/>
      <c r="AP30" s="381"/>
      <c r="AQ30" s="364"/>
      <c r="AR30" s="340"/>
      <c r="AS30" s="341"/>
      <c r="AT30" s="380"/>
      <c r="AU30" s="407"/>
      <c r="AV30" s="407"/>
      <c r="AW30" s="381"/>
      <c r="AX30" s="405"/>
      <c r="AY30" s="6"/>
      <c r="AZ30" s="6"/>
    </row>
    <row r="31" spans="2:52" ht="13.5" customHeight="1" thickBot="1">
      <c r="B31" s="442"/>
      <c r="C31" s="422"/>
      <c r="D31" s="414"/>
      <c r="E31" s="414"/>
      <c r="F31" s="414"/>
      <c r="G31" s="414"/>
      <c r="H31" s="414"/>
      <c r="I31" s="414"/>
      <c r="J31" s="414"/>
      <c r="K31" s="344"/>
      <c r="L31" s="344"/>
      <c r="M31" s="344"/>
      <c r="N31" s="344"/>
      <c r="O31" s="345"/>
      <c r="P31" s="396"/>
      <c r="Q31" s="397"/>
      <c r="R31" s="394"/>
      <c r="S31" s="425"/>
      <c r="T31" s="433"/>
      <c r="U31" s="433"/>
      <c r="V31" s="433"/>
      <c r="W31" s="433"/>
      <c r="X31" s="434"/>
      <c r="Y31" s="48"/>
      <c r="Z31" s="16"/>
      <c r="AA31" s="66"/>
      <c r="AB31" s="423"/>
      <c r="AC31" s="424"/>
      <c r="AD31" s="401"/>
      <c r="AE31" s="402"/>
      <c r="AF31" s="402"/>
      <c r="AG31" s="402"/>
      <c r="AH31" s="402"/>
      <c r="AI31" s="402"/>
      <c r="AJ31" s="402"/>
      <c r="AK31" s="402"/>
      <c r="AL31" s="402"/>
      <c r="AM31" s="402"/>
      <c r="AN31" s="403"/>
      <c r="AO31" s="385" t="s">
        <v>77</v>
      </c>
      <c r="AP31" s="386"/>
      <c r="AQ31" s="362">
        <f>IF('記入欄'!C85="","",'記入欄'!C85)</f>
      </c>
      <c r="AR31" s="334"/>
      <c r="AS31" s="334"/>
      <c r="AT31" s="334"/>
      <c r="AU31" s="334"/>
      <c r="AV31" s="334"/>
      <c r="AW31" s="334"/>
      <c r="AX31" s="389"/>
      <c r="AY31" s="6"/>
      <c r="AZ31" s="6"/>
    </row>
    <row r="32" spans="2:52" ht="8.2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6"/>
      <c r="AB32" s="423"/>
      <c r="AC32" s="424"/>
      <c r="AD32" s="401"/>
      <c r="AE32" s="402"/>
      <c r="AF32" s="402"/>
      <c r="AG32" s="402"/>
      <c r="AH32" s="402"/>
      <c r="AI32" s="402"/>
      <c r="AJ32" s="402"/>
      <c r="AK32" s="402"/>
      <c r="AL32" s="402"/>
      <c r="AM32" s="402"/>
      <c r="AN32" s="403"/>
      <c r="AO32" s="387"/>
      <c r="AP32" s="388"/>
      <c r="AQ32" s="364"/>
      <c r="AR32" s="340"/>
      <c r="AS32" s="340"/>
      <c r="AT32" s="340"/>
      <c r="AU32" s="340"/>
      <c r="AV32" s="340"/>
      <c r="AW32" s="340"/>
      <c r="AX32" s="390"/>
      <c r="AY32" s="6"/>
      <c r="AZ32" s="6"/>
    </row>
    <row r="33" spans="2:52" ht="24.75" customHeight="1" thickBot="1">
      <c r="B33" s="439" t="s">
        <v>106</v>
      </c>
      <c r="C33" s="439"/>
      <c r="D33" s="439"/>
      <c r="E33" s="43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540" t="s">
        <v>119</v>
      </c>
      <c r="AB33" s="385" t="s">
        <v>140</v>
      </c>
      <c r="AC33" s="386"/>
      <c r="AD33" s="413">
        <f>IF('記入欄'!C82="","",'記入欄'!C82)</f>
      </c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385" t="s">
        <v>78</v>
      </c>
      <c r="AP33" s="386"/>
      <c r="AQ33" s="362">
        <f>IF('記入欄'!C86="","",'記入欄'!C86)</f>
      </c>
      <c r="AR33" s="334"/>
      <c r="AS33" s="334" t="s">
        <v>138</v>
      </c>
      <c r="AT33" s="334">
        <f>IF('記入欄'!F86="","",'記入欄'!F86)</f>
      </c>
      <c r="AU33" s="334"/>
      <c r="AV33" s="334" t="s">
        <v>139</v>
      </c>
      <c r="AW33" s="334"/>
      <c r="AX33" s="389">
        <f>IF('記入欄'!J86="","",'記入欄'!J86)</f>
      </c>
      <c r="AY33" s="6"/>
      <c r="AZ33" s="6"/>
    </row>
    <row r="34" spans="2:52" ht="7.5" customHeight="1" thickBot="1">
      <c r="B34" s="322" t="s">
        <v>8</v>
      </c>
      <c r="C34" s="324" t="s">
        <v>1701</v>
      </c>
      <c r="D34" s="324"/>
      <c r="E34" s="324"/>
      <c r="F34" s="324"/>
      <c r="G34" s="324"/>
      <c r="H34" s="324"/>
      <c r="I34" s="324"/>
      <c r="J34" s="324"/>
      <c r="K34" s="324"/>
      <c r="L34" s="324"/>
      <c r="M34" s="324" t="s">
        <v>9</v>
      </c>
      <c r="N34" s="324"/>
      <c r="O34" s="326"/>
      <c r="P34" s="328" t="s">
        <v>10</v>
      </c>
      <c r="Q34" s="324"/>
      <c r="R34" s="324"/>
      <c r="S34" s="324"/>
      <c r="T34" s="324" t="s">
        <v>11</v>
      </c>
      <c r="U34" s="324"/>
      <c r="V34" s="324"/>
      <c r="W34" s="324"/>
      <c r="X34" s="349" t="s">
        <v>66</v>
      </c>
      <c r="Y34" s="49"/>
      <c r="Z34" s="6"/>
      <c r="AA34" s="541"/>
      <c r="AB34" s="410"/>
      <c r="AC34" s="411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4"/>
      <c r="AO34" s="410"/>
      <c r="AP34" s="411"/>
      <c r="AQ34" s="412"/>
      <c r="AR34" s="408"/>
      <c r="AS34" s="408"/>
      <c r="AT34" s="408"/>
      <c r="AU34" s="408"/>
      <c r="AV34" s="408"/>
      <c r="AW34" s="408"/>
      <c r="AX34" s="409"/>
      <c r="AY34" s="6"/>
      <c r="AZ34" s="6"/>
    </row>
    <row r="35" spans="2:52" ht="7.5" customHeight="1" thickBot="1">
      <c r="B35" s="323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7"/>
      <c r="P35" s="329"/>
      <c r="Q35" s="325"/>
      <c r="R35" s="325"/>
      <c r="S35" s="325"/>
      <c r="T35" s="325"/>
      <c r="U35" s="325"/>
      <c r="V35" s="325"/>
      <c r="W35" s="325"/>
      <c r="X35" s="350"/>
      <c r="Y35" s="49"/>
      <c r="Z35" s="16" t="s">
        <v>107</v>
      </c>
      <c r="AA35" s="41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2:52" ht="26.25" customHeight="1">
      <c r="B36" s="59" t="s">
        <v>108</v>
      </c>
      <c r="C36" s="536">
        <f>IF('記入欄'!C34="","",'記入欄'!C34)</f>
      </c>
      <c r="D36" s="537"/>
      <c r="E36" s="537"/>
      <c r="F36" s="537"/>
      <c r="G36" s="537"/>
      <c r="H36" s="537">
        <f>IF('記入欄'!F34="","","("&amp;'記入欄'!F34&amp;")")</f>
      </c>
      <c r="I36" s="537"/>
      <c r="J36" s="537"/>
      <c r="K36" s="537"/>
      <c r="L36" s="542"/>
      <c r="M36" s="352">
        <f>IF('記入欄'!J34="","",'記入欄'!J34)</f>
      </c>
      <c r="N36" s="392"/>
      <c r="O36" s="58" t="s">
        <v>7</v>
      </c>
      <c r="P36" s="339">
        <f>IF('記入欄'!N34="","",'記入欄'!N34)</f>
      </c>
      <c r="Q36" s="340"/>
      <c r="R36" s="340"/>
      <c r="S36" s="341"/>
      <c r="T36" s="492">
        <f>IF('記入欄'!O34="","",'記入欄'!O34)</f>
      </c>
      <c r="U36" s="484"/>
      <c r="V36" s="484"/>
      <c r="W36" s="485"/>
      <c r="X36" s="60">
        <f>IF('記入欄'!P34="","",'記入欄'!P34)</f>
      </c>
      <c r="Y36" s="17"/>
      <c r="Z36" s="14"/>
      <c r="AA36" s="22" t="s">
        <v>2238</v>
      </c>
      <c r="AB36" s="224"/>
      <c r="AC36" s="224"/>
      <c r="AD36" s="224"/>
      <c r="AE36" s="224"/>
      <c r="AF36" s="232"/>
      <c r="AG36" s="232"/>
      <c r="AH36" s="232"/>
      <c r="AI36" s="232"/>
      <c r="AJ36" s="232"/>
      <c r="AK36" s="224"/>
      <c r="AL36" s="22" t="s">
        <v>2239</v>
      </c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6"/>
      <c r="AZ36" s="6"/>
    </row>
    <row r="37" spans="2:52" ht="26.25" customHeight="1">
      <c r="B37" s="61" t="s">
        <v>109</v>
      </c>
      <c r="C37" s="364">
        <f>IF('記入欄'!C35="","",'記入欄'!C35)</f>
      </c>
      <c r="D37" s="340"/>
      <c r="E37" s="340"/>
      <c r="F37" s="340"/>
      <c r="G37" s="340"/>
      <c r="H37" s="371">
        <f>IF('記入欄'!F35="","","("&amp;'記入欄'!F35&amp;")")</f>
      </c>
      <c r="I37" s="371"/>
      <c r="J37" s="371"/>
      <c r="K37" s="371"/>
      <c r="L37" s="372"/>
      <c r="M37" s="352">
        <f>IF('記入欄'!J35="","",'記入欄'!J35)</f>
      </c>
      <c r="N37" s="392"/>
      <c r="O37" s="26" t="s">
        <v>7</v>
      </c>
      <c r="P37" s="339">
        <f>IF('記入欄'!N35="","",'記入欄'!N35)</f>
      </c>
      <c r="Q37" s="340"/>
      <c r="R37" s="340"/>
      <c r="S37" s="341"/>
      <c r="T37" s="492">
        <f>IF('記入欄'!O35="","",'記入欄'!O35)</f>
      </c>
      <c r="U37" s="484"/>
      <c r="V37" s="484"/>
      <c r="W37" s="485"/>
      <c r="X37" s="60">
        <f>IF('記入欄'!P35="","",'記入欄'!P35)</f>
      </c>
      <c r="Y37" s="17"/>
      <c r="Z37" s="14"/>
      <c r="AA37" s="6"/>
      <c r="AB37" s="231"/>
      <c r="AC37" s="231"/>
      <c r="AD37" s="231"/>
      <c r="AE37" s="231"/>
      <c r="AF37" s="313">
        <f>+'記入欄'!F19</f>
        <v>0</v>
      </c>
      <c r="AG37" s="313"/>
      <c r="AH37" s="313"/>
      <c r="AI37" s="313"/>
      <c r="AJ37" s="233" t="s">
        <v>2232</v>
      </c>
      <c r="AK37" s="231"/>
      <c r="AL37" s="318" t="s">
        <v>2240</v>
      </c>
      <c r="AM37" s="318"/>
      <c r="AN37" s="318"/>
      <c r="AO37" s="318"/>
      <c r="AP37" s="319">
        <f>+'記入欄'!F19*300</f>
        <v>0</v>
      </c>
      <c r="AQ37" s="319"/>
      <c r="AR37" s="319"/>
      <c r="AS37" s="319"/>
      <c r="AT37" s="313" t="s">
        <v>2241</v>
      </c>
      <c r="AU37" s="313"/>
      <c r="AV37" s="231"/>
      <c r="AW37" s="231"/>
      <c r="AX37" s="231"/>
      <c r="AY37" s="6"/>
      <c r="AZ37" s="6"/>
    </row>
    <row r="38" spans="2:52" ht="26.25" customHeight="1">
      <c r="B38" s="61" t="s">
        <v>110</v>
      </c>
      <c r="C38" s="370">
        <f>IF('記入欄'!C36="","",'記入欄'!C36)</f>
      </c>
      <c r="D38" s="371"/>
      <c r="E38" s="371"/>
      <c r="F38" s="371"/>
      <c r="G38" s="371"/>
      <c r="H38" s="371">
        <f>IF('記入欄'!F36="","","("&amp;'記入欄'!F36&amp;")")</f>
      </c>
      <c r="I38" s="371"/>
      <c r="J38" s="371"/>
      <c r="K38" s="371"/>
      <c r="L38" s="372"/>
      <c r="M38" s="352">
        <f>IF('記入欄'!J36="","",'記入欄'!J36)</f>
      </c>
      <c r="N38" s="392"/>
      <c r="O38" s="26" t="s">
        <v>7</v>
      </c>
      <c r="P38" s="339">
        <f>IF('記入欄'!N36="","",'記入欄'!N36)</f>
      </c>
      <c r="Q38" s="340"/>
      <c r="R38" s="340"/>
      <c r="S38" s="341"/>
      <c r="T38" s="492">
        <f>IF('記入欄'!O36="","",'記入欄'!O36)</f>
      </c>
      <c r="U38" s="484"/>
      <c r="V38" s="484"/>
      <c r="W38" s="485"/>
      <c r="X38" s="60">
        <f>IF('記入欄'!P36="","",'記入欄'!P36)</f>
      </c>
      <c r="Y38" s="17"/>
      <c r="Z38" s="11"/>
      <c r="AA38" s="317" t="s">
        <v>136</v>
      </c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6"/>
      <c r="AZ38" s="6"/>
    </row>
    <row r="39" spans="2:52" ht="26.25" customHeight="1">
      <c r="B39" s="61" t="s">
        <v>16</v>
      </c>
      <c r="C39" s="370">
        <f>IF('記入欄'!C37="","",'記入欄'!C37)</f>
      </c>
      <c r="D39" s="371"/>
      <c r="E39" s="371"/>
      <c r="F39" s="371"/>
      <c r="G39" s="371"/>
      <c r="H39" s="371">
        <f>IF('記入欄'!F37="","","("&amp;'記入欄'!F37&amp;")")</f>
      </c>
      <c r="I39" s="371"/>
      <c r="J39" s="371"/>
      <c r="K39" s="371"/>
      <c r="L39" s="372"/>
      <c r="M39" s="352">
        <f>IF('記入欄'!J37="","",'記入欄'!J37)</f>
      </c>
      <c r="N39" s="392"/>
      <c r="O39" s="26" t="s">
        <v>7</v>
      </c>
      <c r="P39" s="339">
        <f>IF('記入欄'!N37="","",'記入欄'!N37)</f>
      </c>
      <c r="Q39" s="340"/>
      <c r="R39" s="340"/>
      <c r="S39" s="341"/>
      <c r="T39" s="492">
        <f>IF('記入欄'!O37="","",'記入欄'!O37)</f>
      </c>
      <c r="U39" s="484"/>
      <c r="V39" s="484"/>
      <c r="W39" s="485"/>
      <c r="X39" s="60">
        <f>IF('記入欄'!P37="","",'記入欄'!P37)</f>
      </c>
      <c r="Y39" s="17"/>
      <c r="Z39" s="11"/>
      <c r="AA39" s="6"/>
      <c r="AB39" s="314" t="s">
        <v>73</v>
      </c>
      <c r="AC39" s="314"/>
      <c r="AD39" s="314" t="s">
        <v>168</v>
      </c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5">
        <f>+'記入欄'!C21</f>
      </c>
      <c r="AP39" s="315"/>
      <c r="AQ39" s="315"/>
      <c r="AR39" s="25"/>
      <c r="AS39" s="24">
        <f>IF(AO39="団体戦",IF(AU39="個人戦","・",""),"")</f>
      </c>
      <c r="AT39" s="24"/>
      <c r="AU39" s="316">
        <f>+'記入欄'!C32</f>
      </c>
      <c r="AV39" s="316"/>
      <c r="AW39" s="316"/>
      <c r="AX39" s="316"/>
      <c r="AY39" s="6"/>
      <c r="AZ39" s="6"/>
    </row>
    <row r="40" spans="2:52" ht="26.25" customHeight="1">
      <c r="B40" s="61" t="s">
        <v>17</v>
      </c>
      <c r="C40" s="370">
        <f>IF('記入欄'!C38="","",'記入欄'!C38)</f>
      </c>
      <c r="D40" s="371"/>
      <c r="E40" s="371"/>
      <c r="F40" s="371"/>
      <c r="G40" s="371"/>
      <c r="H40" s="371">
        <f>IF('記入欄'!F38="","","("&amp;'記入欄'!F38&amp;")")</f>
      </c>
      <c r="I40" s="371"/>
      <c r="J40" s="371"/>
      <c r="K40" s="371"/>
      <c r="L40" s="372"/>
      <c r="M40" s="352">
        <f>IF('記入欄'!J38="","",'記入欄'!J38)</f>
      </c>
      <c r="N40" s="392"/>
      <c r="O40" s="26" t="s">
        <v>7</v>
      </c>
      <c r="P40" s="339">
        <f>IF('記入欄'!N38="","",'記入欄'!N38)</f>
      </c>
      <c r="Q40" s="340"/>
      <c r="R40" s="340"/>
      <c r="S40" s="341"/>
      <c r="T40" s="492">
        <f>IF('記入欄'!O38="","",'記入欄'!O38)</f>
      </c>
      <c r="U40" s="484"/>
      <c r="V40" s="484"/>
      <c r="W40" s="485"/>
      <c r="X40" s="60">
        <f>IF('記入欄'!P38="","",'記入欄'!P38)</f>
      </c>
      <c r="Y40" s="17"/>
      <c r="Z40" s="11"/>
      <c r="AA40" s="29" t="s">
        <v>74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2:52" ht="26.25" customHeight="1">
      <c r="B41" s="61" t="s">
        <v>18</v>
      </c>
      <c r="C41" s="370">
        <f>IF('記入欄'!C39="","",'記入欄'!C39)</f>
      </c>
      <c r="D41" s="371"/>
      <c r="E41" s="371"/>
      <c r="F41" s="371"/>
      <c r="G41" s="371"/>
      <c r="H41" s="371">
        <f>IF('記入欄'!F39="","","("&amp;'記入欄'!F39&amp;")")</f>
      </c>
      <c r="I41" s="371"/>
      <c r="J41" s="371"/>
      <c r="K41" s="371"/>
      <c r="L41" s="372"/>
      <c r="M41" s="352">
        <f>IF('記入欄'!J39="","",'記入欄'!J39)</f>
      </c>
      <c r="N41" s="392"/>
      <c r="O41" s="26" t="s">
        <v>7</v>
      </c>
      <c r="P41" s="339">
        <f>IF('記入欄'!N39="","",'記入欄'!N39)</f>
      </c>
      <c r="Q41" s="340"/>
      <c r="R41" s="340"/>
      <c r="S41" s="341"/>
      <c r="T41" s="492">
        <f>IF('記入欄'!O39="","",'記入欄'!O39)</f>
      </c>
      <c r="U41" s="484"/>
      <c r="V41" s="484"/>
      <c r="W41" s="485"/>
      <c r="X41" s="60">
        <f>IF('記入欄'!P39="","",'記入欄'!P39)</f>
      </c>
      <c r="Y41" s="17"/>
      <c r="Z41" s="11"/>
      <c r="AA41" s="13" t="s">
        <v>50</v>
      </c>
      <c r="AB41" s="320">
        <v>27</v>
      </c>
      <c r="AC41" s="320"/>
      <c r="AD41" s="6" t="s">
        <v>7</v>
      </c>
      <c r="AE41" s="28">
        <f>+'記入欄'!C15</f>
        <v>0</v>
      </c>
      <c r="AF41" s="320">
        <f>+'記入欄'!C14</f>
        <v>0</v>
      </c>
      <c r="AG41" s="320"/>
      <c r="AH41" s="28"/>
      <c r="AI41" s="6" t="s">
        <v>37</v>
      </c>
      <c r="AJ41" s="28">
        <f>+'記入欄'!F14</f>
        <v>0</v>
      </c>
      <c r="AK41" s="6" t="s">
        <v>44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2:52" ht="26.25" customHeight="1">
      <c r="B42" s="61" t="s">
        <v>126</v>
      </c>
      <c r="C42" s="370">
        <f>IF('記入欄'!C40="","",'記入欄'!C40)</f>
      </c>
      <c r="D42" s="371"/>
      <c r="E42" s="371"/>
      <c r="F42" s="371"/>
      <c r="G42" s="371"/>
      <c r="H42" s="371">
        <f>IF('記入欄'!F40="","","("&amp;'記入欄'!F40&amp;")")</f>
      </c>
      <c r="I42" s="371"/>
      <c r="J42" s="371"/>
      <c r="K42" s="371"/>
      <c r="L42" s="372"/>
      <c r="M42" s="352">
        <f>IF('記入欄'!J40="","",'記入欄'!J40)</f>
      </c>
      <c r="N42" s="392"/>
      <c r="O42" s="26" t="s">
        <v>7</v>
      </c>
      <c r="P42" s="339">
        <f>IF('記入欄'!N40="","",'記入欄'!N40)</f>
      </c>
      <c r="Q42" s="340"/>
      <c r="R42" s="340"/>
      <c r="S42" s="341"/>
      <c r="T42" s="492">
        <f>IF('記入欄'!O40="","",'記入欄'!O40)</f>
      </c>
      <c r="U42" s="484"/>
      <c r="V42" s="484"/>
      <c r="W42" s="485"/>
      <c r="X42" s="60">
        <f>IF('記入欄'!P40="","",'記入欄'!P40)</f>
      </c>
      <c r="Y42" s="17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29" t="s">
        <v>45</v>
      </c>
      <c r="AM42" s="29"/>
      <c r="AN42" s="29"/>
      <c r="AO42" s="321">
        <f>+'記入欄'!C13</f>
        <v>0</v>
      </c>
      <c r="AP42" s="321"/>
      <c r="AQ42" s="321"/>
      <c r="AR42" s="321"/>
      <c r="AS42" s="321"/>
      <c r="AT42" s="321"/>
      <c r="AU42" s="321"/>
      <c r="AV42" s="321"/>
      <c r="AW42" s="30"/>
      <c r="AX42" s="6"/>
      <c r="AY42" s="6"/>
      <c r="AZ42" s="6"/>
    </row>
    <row r="43" spans="2:52" ht="26.25" customHeight="1" thickBot="1">
      <c r="B43" s="62" t="s">
        <v>127</v>
      </c>
      <c r="C43" s="367">
        <f>IF('記入欄'!C41="","",'記入欄'!C41)</f>
      </c>
      <c r="D43" s="368"/>
      <c r="E43" s="368"/>
      <c r="F43" s="368"/>
      <c r="G43" s="368"/>
      <c r="H43" s="368">
        <f>IF('記入欄'!F41="","","("&amp;'記入欄'!F41&amp;")")</f>
      </c>
      <c r="I43" s="368"/>
      <c r="J43" s="368"/>
      <c r="K43" s="368"/>
      <c r="L43" s="369"/>
      <c r="M43" s="528">
        <f>IF('記入欄'!J41="","",'記入欄'!J41)</f>
      </c>
      <c r="N43" s="529"/>
      <c r="O43" s="63" t="s">
        <v>7</v>
      </c>
      <c r="P43" s="391">
        <f>IF('記入欄'!N41="","",'記入欄'!N41)</f>
      </c>
      <c r="Q43" s="368"/>
      <c r="R43" s="368"/>
      <c r="S43" s="369"/>
      <c r="T43" s="530">
        <f>IF('記入欄'!O41="","",'記入欄'!O41)</f>
      </c>
      <c r="U43" s="428"/>
      <c r="V43" s="428"/>
      <c r="W43" s="429"/>
      <c r="X43" s="64">
        <f>IF('記入欄'!P41="","",'記入欄'!P41)</f>
      </c>
      <c r="Y43" s="17"/>
      <c r="Z43" s="6"/>
      <c r="AA43" s="29" t="s">
        <v>129</v>
      </c>
      <c r="AB43" s="27"/>
      <c r="AC43" s="27"/>
      <c r="AD43" s="27"/>
      <c r="AE43" s="27"/>
      <c r="AF43" s="27"/>
      <c r="AG43" s="27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Z43" s="6"/>
    </row>
    <row r="44" spans="2:52" ht="1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Z44" s="6"/>
    </row>
    <row r="45" spans="2:52" ht="1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Z45" s="6"/>
    </row>
    <row r="46" spans="2:52" ht="1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Z46" s="6"/>
    </row>
    <row r="47" ht="15" customHeight="1"/>
    <row r="48" ht="15" customHeight="1">
      <c r="B48" s="4"/>
    </row>
    <row r="49" ht="15" customHeight="1"/>
  </sheetData>
  <sheetProtection password="CC41" sheet="1" objects="1" scenarios="1"/>
  <mergeCells count="226">
    <mergeCell ref="Q11:X12"/>
    <mergeCell ref="AB9:AF9"/>
    <mergeCell ref="AG23:AK23"/>
    <mergeCell ref="AG24:AK24"/>
    <mergeCell ref="AB10:AF11"/>
    <mergeCell ref="AB12:AF14"/>
    <mergeCell ref="AB15:AF16"/>
    <mergeCell ref="AB24:AF24"/>
    <mergeCell ref="T40:W40"/>
    <mergeCell ref="P41:S41"/>
    <mergeCell ref="H37:L37"/>
    <mergeCell ref="AG6:AK8"/>
    <mergeCell ref="AG9:AK9"/>
    <mergeCell ref="AG10:AK11"/>
    <mergeCell ref="AG12:AK14"/>
    <mergeCell ref="AG25:AK25"/>
    <mergeCell ref="AB25:AF25"/>
    <mergeCell ref="C11:M12"/>
    <mergeCell ref="P42:S42"/>
    <mergeCell ref="T42:W42"/>
    <mergeCell ref="T41:W41"/>
    <mergeCell ref="C43:G43"/>
    <mergeCell ref="AG22:AK22"/>
    <mergeCell ref="C41:G41"/>
    <mergeCell ref="C37:G37"/>
    <mergeCell ref="M39:N39"/>
    <mergeCell ref="P40:S40"/>
    <mergeCell ref="C38:G38"/>
    <mergeCell ref="H40:L40"/>
    <mergeCell ref="H42:L42"/>
    <mergeCell ref="H41:L41"/>
    <mergeCell ref="C42:G42"/>
    <mergeCell ref="M42:N42"/>
    <mergeCell ref="C39:G39"/>
    <mergeCell ref="C40:G40"/>
    <mergeCell ref="M41:N41"/>
    <mergeCell ref="M40:N40"/>
    <mergeCell ref="T25:X25"/>
    <mergeCell ref="P25:Q25"/>
    <mergeCell ref="AA33:AA34"/>
    <mergeCell ref="H36:L36"/>
    <mergeCell ref="P36:S36"/>
    <mergeCell ref="H38:L38"/>
    <mergeCell ref="C24:J24"/>
    <mergeCell ref="C25:J25"/>
    <mergeCell ref="C26:J26"/>
    <mergeCell ref="K24:O24"/>
    <mergeCell ref="K23:O23"/>
    <mergeCell ref="C36:G36"/>
    <mergeCell ref="K25:O25"/>
    <mergeCell ref="C28:J29"/>
    <mergeCell ref="AR20:AV21"/>
    <mergeCell ref="AB20:AF21"/>
    <mergeCell ref="T23:X23"/>
    <mergeCell ref="AW20:AX21"/>
    <mergeCell ref="AW22:AX22"/>
    <mergeCell ref="AB22:AF22"/>
    <mergeCell ref="AR22:AV22"/>
    <mergeCell ref="AR23:AV23"/>
    <mergeCell ref="AN23:AQ23"/>
    <mergeCell ref="AN20:AQ21"/>
    <mergeCell ref="C8:X9"/>
    <mergeCell ref="W5:X5"/>
    <mergeCell ref="T5:V5"/>
    <mergeCell ref="M43:N43"/>
    <mergeCell ref="P43:S43"/>
    <mergeCell ref="T43:W43"/>
    <mergeCell ref="H43:L43"/>
    <mergeCell ref="K22:O22"/>
    <mergeCell ref="C22:J22"/>
    <mergeCell ref="C23:J23"/>
    <mergeCell ref="AB4:AK5"/>
    <mergeCell ref="AA6:AA8"/>
    <mergeCell ref="K2:P2"/>
    <mergeCell ref="K5:L5"/>
    <mergeCell ref="Q2:X2"/>
    <mergeCell ref="AA2:AC3"/>
    <mergeCell ref="AA4:AA5"/>
    <mergeCell ref="C7:X7"/>
    <mergeCell ref="AB6:AF8"/>
    <mergeCell ref="C2:D2"/>
    <mergeCell ref="AB23:AF23"/>
    <mergeCell ref="Q13:X14"/>
    <mergeCell ref="AA15:AA16"/>
    <mergeCell ref="P23:Q23"/>
    <mergeCell ref="P24:Q24"/>
    <mergeCell ref="T22:X22"/>
    <mergeCell ref="Q15:X17"/>
    <mergeCell ref="T24:X24"/>
    <mergeCell ref="AB17:AF19"/>
    <mergeCell ref="AA10:AA11"/>
    <mergeCell ref="T39:W39"/>
    <mergeCell ref="T36:W36"/>
    <mergeCell ref="T37:W37"/>
    <mergeCell ref="M36:N36"/>
    <mergeCell ref="P37:S37"/>
    <mergeCell ref="M38:N38"/>
    <mergeCell ref="T38:W38"/>
    <mergeCell ref="P38:S38"/>
    <mergeCell ref="P39:S39"/>
    <mergeCell ref="AW4:AX5"/>
    <mergeCell ref="AW6:AX8"/>
    <mergeCell ref="AW9:AX9"/>
    <mergeCell ref="AR10:AV11"/>
    <mergeCell ref="AW10:AX11"/>
    <mergeCell ref="AR4:AV5"/>
    <mergeCell ref="AR6:AV8"/>
    <mergeCell ref="AR9:AV9"/>
    <mergeCell ref="B15:B17"/>
    <mergeCell ref="B19:F20"/>
    <mergeCell ref="C21:O21"/>
    <mergeCell ref="P21:S21"/>
    <mergeCell ref="AG15:AK16"/>
    <mergeCell ref="AG17:AK19"/>
    <mergeCell ref="T21:X21"/>
    <mergeCell ref="AA20:AA21"/>
    <mergeCell ref="AG20:AK21"/>
    <mergeCell ref="C15:M17"/>
    <mergeCell ref="N15:P17"/>
    <mergeCell ref="N13:P14"/>
    <mergeCell ref="P22:Q22"/>
    <mergeCell ref="C13:M14"/>
    <mergeCell ref="AN22:AQ22"/>
    <mergeCell ref="AM20:AM21"/>
    <mergeCell ref="AL20:AL21"/>
    <mergeCell ref="B8:B9"/>
    <mergeCell ref="B11:B12"/>
    <mergeCell ref="C10:X10"/>
    <mergeCell ref="N11:P12"/>
    <mergeCell ref="AN4:AQ5"/>
    <mergeCell ref="AN6:AQ8"/>
    <mergeCell ref="AN9:AQ9"/>
    <mergeCell ref="AM6:AM8"/>
    <mergeCell ref="AL4:AM5"/>
    <mergeCell ref="AL6:AL8"/>
    <mergeCell ref="AM12:AM14"/>
    <mergeCell ref="AN12:AQ14"/>
    <mergeCell ref="AN15:AQ16"/>
    <mergeCell ref="AR15:AV16"/>
    <mergeCell ref="B33:E33"/>
    <mergeCell ref="P27:Q27"/>
    <mergeCell ref="B28:B29"/>
    <mergeCell ref="P28:Q29"/>
    <mergeCell ref="B30:B31"/>
    <mergeCell ref="B13:B14"/>
    <mergeCell ref="AG26:AK26"/>
    <mergeCell ref="AV33:AV34"/>
    <mergeCell ref="K27:O27"/>
    <mergeCell ref="K28:O29"/>
    <mergeCell ref="P26:Q26"/>
    <mergeCell ref="K26:O26"/>
    <mergeCell ref="AB33:AC34"/>
    <mergeCell ref="T30:X31"/>
    <mergeCell ref="AB26:AF26"/>
    <mergeCell ref="AD29:AN29"/>
    <mergeCell ref="T28:X29"/>
    <mergeCell ref="C30:J31"/>
    <mergeCell ref="T27:X27"/>
    <mergeCell ref="AB30:AC32"/>
    <mergeCell ref="S30:S31"/>
    <mergeCell ref="C27:J27"/>
    <mergeCell ref="AX33:AX34"/>
    <mergeCell ref="AW33:AW34"/>
    <mergeCell ref="AO33:AP34"/>
    <mergeCell ref="AQ33:AR34"/>
    <mergeCell ref="AS33:AS34"/>
    <mergeCell ref="AD33:AN34"/>
    <mergeCell ref="AW25:AX25"/>
    <mergeCell ref="AR24:AV24"/>
    <mergeCell ref="AO29:AP30"/>
    <mergeCell ref="AQ29:AS30"/>
    <mergeCell ref="AO31:AP32"/>
    <mergeCell ref="AQ31:AX32"/>
    <mergeCell ref="AN26:AQ26"/>
    <mergeCell ref="AD30:AN32"/>
    <mergeCell ref="AX29:AX30"/>
    <mergeCell ref="AT29:AW30"/>
    <mergeCell ref="AN10:AQ11"/>
    <mergeCell ref="AW17:AX19"/>
    <mergeCell ref="AR12:AV14"/>
    <mergeCell ref="AW12:AX14"/>
    <mergeCell ref="AR26:AV26"/>
    <mergeCell ref="AN24:AQ24"/>
    <mergeCell ref="AW24:AX24"/>
    <mergeCell ref="AR25:AV25"/>
    <mergeCell ref="AN25:AQ25"/>
    <mergeCell ref="AW26:AX26"/>
    <mergeCell ref="AL10:AL11"/>
    <mergeCell ref="AL17:AL19"/>
    <mergeCell ref="AL15:AL16"/>
    <mergeCell ref="AL12:AL14"/>
    <mergeCell ref="AB29:AC29"/>
    <mergeCell ref="AW23:AX23"/>
    <mergeCell ref="AM15:AM16"/>
    <mergeCell ref="AW15:AX16"/>
    <mergeCell ref="AR17:AV19"/>
    <mergeCell ref="AM10:AM11"/>
    <mergeCell ref="AM17:AM19"/>
    <mergeCell ref="AN17:AQ19"/>
    <mergeCell ref="T34:W35"/>
    <mergeCell ref="K30:O31"/>
    <mergeCell ref="T26:X26"/>
    <mergeCell ref="X34:X35"/>
    <mergeCell ref="R30:R31"/>
    <mergeCell ref="P30:Q31"/>
    <mergeCell ref="R28:R29"/>
    <mergeCell ref="S28:S29"/>
    <mergeCell ref="AB41:AC41"/>
    <mergeCell ref="AF41:AG41"/>
    <mergeCell ref="AO42:AV42"/>
    <mergeCell ref="B34:B35"/>
    <mergeCell ref="C34:L35"/>
    <mergeCell ref="M34:O35"/>
    <mergeCell ref="P34:S35"/>
    <mergeCell ref="M37:N37"/>
    <mergeCell ref="AT33:AU34"/>
    <mergeCell ref="H39:L39"/>
    <mergeCell ref="AT37:AU37"/>
    <mergeCell ref="AB39:AC39"/>
    <mergeCell ref="AD39:AN39"/>
    <mergeCell ref="AO39:AQ39"/>
    <mergeCell ref="AU39:AX39"/>
    <mergeCell ref="AA38:AX38"/>
    <mergeCell ref="AF37:AI37"/>
    <mergeCell ref="AL37:AO37"/>
    <mergeCell ref="AP37:AS37"/>
  </mergeCells>
  <printOptions horizontalCentered="1" verticalCentered="1"/>
  <pageMargins left="0" right="0" top="0.1968503937007874" bottom="0.1968503937007874" header="0" footer="0"/>
  <pageSetup blackAndWhite="1" orientation="landscape" pageOrder="overThenDown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3" sqref="A3"/>
    </sheetView>
  </sheetViews>
  <sheetFormatPr defaultColWidth="11" defaultRowHeight="15"/>
  <cols>
    <col min="1" max="9" width="13.8984375" style="0" customWidth="1"/>
  </cols>
  <sheetData>
    <row r="1" spans="1:5" ht="14.25">
      <c r="A1" s="1" t="s">
        <v>34</v>
      </c>
      <c r="B1" s="1">
        <f>+'記入欄'!C4</f>
        <v>0</v>
      </c>
      <c r="C1" s="1"/>
      <c r="D1" s="1"/>
      <c r="E1" s="1"/>
    </row>
    <row r="2" spans="1:5" ht="14.25">
      <c r="A2" s="1" t="s">
        <v>142</v>
      </c>
      <c r="B2" s="1"/>
      <c r="D2" s="1"/>
      <c r="E2" s="1"/>
    </row>
    <row r="3" spans="1:9" ht="14.25">
      <c r="A3" s="106" t="e">
        <f>+'記入欄'!S4</f>
        <v>#N/A</v>
      </c>
      <c r="B3" s="184">
        <f>+'記入欄'!C23</f>
        <v>0</v>
      </c>
      <c r="C3" s="184">
        <f>+'記入欄'!C24</f>
        <v>0</v>
      </c>
      <c r="D3" s="184">
        <f>+'記入欄'!C25</f>
        <v>0</v>
      </c>
      <c r="E3" s="184">
        <f>+'記入欄'!C26</f>
        <v>0</v>
      </c>
      <c r="F3" s="197">
        <f>+'記入欄'!C27</f>
        <v>0</v>
      </c>
      <c r="G3" s="197">
        <f>+'記入欄'!C28</f>
        <v>0</v>
      </c>
      <c r="H3" s="197">
        <f>+'記入欄'!C29</f>
        <v>0</v>
      </c>
      <c r="I3" s="197">
        <f>+'記入欄'!C30</f>
        <v>0</v>
      </c>
    </row>
    <row r="4" spans="1:9" ht="14.25">
      <c r="A4" s="1"/>
      <c r="B4" s="103"/>
      <c r="C4" s="103"/>
      <c r="D4" s="103"/>
      <c r="E4" s="103"/>
      <c r="F4" s="103"/>
      <c r="G4" s="103"/>
      <c r="H4" s="103"/>
      <c r="I4" s="103"/>
    </row>
    <row r="5" spans="1:5" ht="14.25">
      <c r="A5" s="1" t="s">
        <v>143</v>
      </c>
      <c r="B5" s="1"/>
      <c r="C5" s="1"/>
      <c r="D5" s="1"/>
      <c r="E5" s="1"/>
    </row>
    <row r="6" spans="1:5" ht="14.25">
      <c r="A6" s="1" t="s">
        <v>144</v>
      </c>
      <c r="B6" s="1"/>
      <c r="C6" s="1"/>
      <c r="D6" s="1"/>
      <c r="E6" s="1" t="s">
        <v>145</v>
      </c>
    </row>
    <row r="7" spans="1:9" ht="14.25" customHeight="1">
      <c r="A7" s="559">
        <f>+'記入欄'!C34</f>
        <v>0</v>
      </c>
      <c r="B7" s="560" t="s">
        <v>35</v>
      </c>
      <c r="C7" s="559" t="e">
        <f>+A3</f>
        <v>#N/A</v>
      </c>
      <c r="D7" s="184"/>
      <c r="E7" s="559">
        <f>+'記入欄'!C55</f>
        <v>0</v>
      </c>
      <c r="F7" s="560" t="s">
        <v>36</v>
      </c>
      <c r="G7" s="559">
        <f>+'記入欄'!C56</f>
        <v>0</v>
      </c>
      <c r="H7" s="560" t="s">
        <v>35</v>
      </c>
      <c r="I7" s="559" t="e">
        <f>+A3</f>
        <v>#N/A</v>
      </c>
    </row>
    <row r="8" spans="1:9" ht="14.25">
      <c r="A8" s="559"/>
      <c r="B8" s="560"/>
      <c r="C8" s="559"/>
      <c r="D8" s="184"/>
      <c r="E8" s="559"/>
      <c r="F8" s="560"/>
      <c r="G8" s="559"/>
      <c r="H8" s="560"/>
      <c r="I8" s="559"/>
    </row>
    <row r="9" spans="1:9" ht="14.25">
      <c r="A9" s="559">
        <f>+'記入欄'!C35</f>
        <v>0</v>
      </c>
      <c r="B9" s="560" t="s">
        <v>35</v>
      </c>
      <c r="C9" s="559" t="e">
        <f>+A3</f>
        <v>#N/A</v>
      </c>
      <c r="D9" s="184"/>
      <c r="E9" s="559">
        <f>+'記入欄'!C57</f>
        <v>0</v>
      </c>
      <c r="F9" s="560" t="s">
        <v>36</v>
      </c>
      <c r="G9" s="559">
        <f>+'記入欄'!C58</f>
        <v>0</v>
      </c>
      <c r="H9" s="560" t="s">
        <v>35</v>
      </c>
      <c r="I9" s="559" t="e">
        <f>+A3</f>
        <v>#N/A</v>
      </c>
    </row>
    <row r="10" spans="1:9" ht="14.25">
      <c r="A10" s="559"/>
      <c r="B10" s="560"/>
      <c r="C10" s="559"/>
      <c r="D10" s="184"/>
      <c r="E10" s="559"/>
      <c r="F10" s="560"/>
      <c r="G10" s="559"/>
      <c r="H10" s="560"/>
      <c r="I10" s="559"/>
    </row>
    <row r="11" spans="1:9" ht="14.25">
      <c r="A11" s="559">
        <f>+'記入欄'!C36</f>
        <v>0</v>
      </c>
      <c r="B11" s="560" t="s">
        <v>35</v>
      </c>
      <c r="C11" s="559" t="e">
        <f>+A3</f>
        <v>#N/A</v>
      </c>
      <c r="D11" s="184"/>
      <c r="E11" s="559">
        <f>+'記入欄'!C59</f>
        <v>0</v>
      </c>
      <c r="F11" s="560" t="s">
        <v>36</v>
      </c>
      <c r="G11" s="559">
        <f>+'記入欄'!C60</f>
        <v>0</v>
      </c>
      <c r="H11" s="560" t="s">
        <v>35</v>
      </c>
      <c r="I11" s="559" t="e">
        <f>+A3</f>
        <v>#N/A</v>
      </c>
    </row>
    <row r="12" spans="1:10" ht="14.25">
      <c r="A12" s="559"/>
      <c r="B12" s="560"/>
      <c r="C12" s="559"/>
      <c r="D12" s="184"/>
      <c r="E12" s="559"/>
      <c r="F12" s="560"/>
      <c r="G12" s="559"/>
      <c r="H12" s="560"/>
      <c r="I12" s="559"/>
      <c r="J12" s="1"/>
    </row>
    <row r="13" spans="1:9" ht="15.75" customHeight="1">
      <c r="A13" s="559">
        <f>+'記入欄'!C37</f>
        <v>0</v>
      </c>
      <c r="B13" s="560" t="s">
        <v>35</v>
      </c>
      <c r="C13" s="559" t="e">
        <f>+A3</f>
        <v>#N/A</v>
      </c>
      <c r="D13" s="184"/>
      <c r="E13" s="559">
        <f>+'記入欄'!C61</f>
        <v>0</v>
      </c>
      <c r="F13" s="560" t="s">
        <v>36</v>
      </c>
      <c r="G13" s="559">
        <f>+'記入欄'!C62</f>
        <v>0</v>
      </c>
      <c r="H13" s="560" t="s">
        <v>35</v>
      </c>
      <c r="I13" s="559" t="e">
        <f>+A3</f>
        <v>#N/A</v>
      </c>
    </row>
    <row r="14" spans="1:9" ht="15.75" customHeight="1">
      <c r="A14" s="559"/>
      <c r="B14" s="560"/>
      <c r="C14" s="559"/>
      <c r="D14" s="184"/>
      <c r="E14" s="559"/>
      <c r="F14" s="560"/>
      <c r="G14" s="559"/>
      <c r="H14" s="560"/>
      <c r="I14" s="559"/>
    </row>
    <row r="15" spans="1:9" ht="15.75" customHeight="1">
      <c r="A15" s="559">
        <f>+'記入欄'!C38</f>
        <v>0</v>
      </c>
      <c r="B15" s="560" t="s">
        <v>35</v>
      </c>
      <c r="C15" s="559" t="e">
        <f>+A3</f>
        <v>#N/A</v>
      </c>
      <c r="D15" s="184"/>
      <c r="E15" s="559">
        <f>+'記入欄'!C63</f>
        <v>0</v>
      </c>
      <c r="F15" s="560" t="s">
        <v>36</v>
      </c>
      <c r="G15" s="559">
        <f>+'記入欄'!C64</f>
        <v>0</v>
      </c>
      <c r="H15" s="560" t="s">
        <v>35</v>
      </c>
      <c r="I15" s="559" t="e">
        <f>+A3</f>
        <v>#N/A</v>
      </c>
    </row>
    <row r="16" spans="1:9" ht="15.75" customHeight="1">
      <c r="A16" s="559"/>
      <c r="B16" s="560"/>
      <c r="C16" s="559"/>
      <c r="D16" s="184"/>
      <c r="E16" s="559"/>
      <c r="F16" s="560"/>
      <c r="G16" s="559"/>
      <c r="H16" s="560"/>
      <c r="I16" s="559"/>
    </row>
    <row r="17" spans="1:9" ht="15.75" customHeight="1">
      <c r="A17" s="559">
        <f>+'記入欄'!C39</f>
        <v>0</v>
      </c>
      <c r="B17" s="560" t="s">
        <v>35</v>
      </c>
      <c r="C17" s="559" t="e">
        <f>+A3</f>
        <v>#N/A</v>
      </c>
      <c r="D17" s="184"/>
      <c r="E17" s="559">
        <f>+'記入欄'!C65</f>
        <v>0</v>
      </c>
      <c r="F17" s="560" t="s">
        <v>36</v>
      </c>
      <c r="G17" s="559">
        <f>+'記入欄'!C66</f>
        <v>0</v>
      </c>
      <c r="H17" s="560" t="s">
        <v>35</v>
      </c>
      <c r="I17" s="559" t="e">
        <f>+A3</f>
        <v>#N/A</v>
      </c>
    </row>
    <row r="18" spans="1:9" ht="15.75" customHeight="1">
      <c r="A18" s="559"/>
      <c r="B18" s="560"/>
      <c r="C18" s="559"/>
      <c r="D18" s="184"/>
      <c r="E18" s="559"/>
      <c r="F18" s="560"/>
      <c r="G18" s="559"/>
      <c r="H18" s="560"/>
      <c r="I18" s="559"/>
    </row>
    <row r="19" spans="1:9" ht="15.75" customHeight="1">
      <c r="A19" s="559">
        <f>+'記入欄'!C40</f>
        <v>0</v>
      </c>
      <c r="B19" s="560" t="s">
        <v>35</v>
      </c>
      <c r="C19" s="559" t="e">
        <f>+A3</f>
        <v>#N/A</v>
      </c>
      <c r="D19" s="184"/>
      <c r="E19" s="184"/>
      <c r="F19" s="196"/>
      <c r="G19" s="196"/>
      <c r="H19" s="196"/>
      <c r="I19" s="196"/>
    </row>
    <row r="20" spans="1:9" ht="15.75" customHeight="1">
      <c r="A20" s="559"/>
      <c r="B20" s="560"/>
      <c r="C20" s="559"/>
      <c r="D20" s="184"/>
      <c r="E20" s="184"/>
      <c r="F20" s="196"/>
      <c r="G20" s="196"/>
      <c r="H20" s="196"/>
      <c r="I20" s="196"/>
    </row>
    <row r="21" spans="1:9" ht="15.75" customHeight="1">
      <c r="A21" s="559">
        <f>+'記入欄'!C41</f>
        <v>0</v>
      </c>
      <c r="B21" s="560" t="s">
        <v>35</v>
      </c>
      <c r="C21" s="559" t="e">
        <f>+A3</f>
        <v>#N/A</v>
      </c>
      <c r="D21" s="184"/>
      <c r="E21" s="184"/>
      <c r="F21" s="196"/>
      <c r="G21" s="196"/>
      <c r="H21" s="196"/>
      <c r="I21" s="196"/>
    </row>
    <row r="22" spans="1:9" ht="15.75" customHeight="1">
      <c r="A22" s="559"/>
      <c r="B22" s="560"/>
      <c r="C22" s="559"/>
      <c r="D22" s="184"/>
      <c r="E22" s="184"/>
      <c r="F22" s="196"/>
      <c r="G22" s="196"/>
      <c r="H22" s="196"/>
      <c r="I22" s="196"/>
    </row>
    <row r="23" spans="1:9" ht="14.25">
      <c r="A23" s="105"/>
      <c r="B23" s="105"/>
      <c r="C23" s="105"/>
      <c r="D23" s="105"/>
      <c r="E23" s="105"/>
      <c r="F23" s="105"/>
      <c r="G23" s="105"/>
      <c r="H23" s="105"/>
      <c r="I23" s="105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 password="CC41" sheet="1"/>
  <mergeCells count="54">
    <mergeCell ref="E7:E8"/>
    <mergeCell ref="F7:F8"/>
    <mergeCell ref="G7:G8"/>
    <mergeCell ref="F11:F12"/>
    <mergeCell ref="G11:G12"/>
    <mergeCell ref="H11:H12"/>
    <mergeCell ref="C7:C8"/>
    <mergeCell ref="C9:C10"/>
    <mergeCell ref="C11:C12"/>
    <mergeCell ref="I7:I8"/>
    <mergeCell ref="E9:E10"/>
    <mergeCell ref="F9:F10"/>
    <mergeCell ref="G9:G10"/>
    <mergeCell ref="H9:H10"/>
    <mergeCell ref="I9:I10"/>
    <mergeCell ref="H7:H8"/>
    <mergeCell ref="A7:A8"/>
    <mergeCell ref="A9:A10"/>
    <mergeCell ref="A11:A12"/>
    <mergeCell ref="B7:B8"/>
    <mergeCell ref="B9:B10"/>
    <mergeCell ref="B11:B12"/>
    <mergeCell ref="I15:I16"/>
    <mergeCell ref="F17:F18"/>
    <mergeCell ref="G17:G18"/>
    <mergeCell ref="H17:H18"/>
    <mergeCell ref="I17:I18"/>
    <mergeCell ref="E11:E12"/>
    <mergeCell ref="I11:I12"/>
    <mergeCell ref="E15:E16"/>
    <mergeCell ref="E17:E18"/>
    <mergeCell ref="E13:E14"/>
    <mergeCell ref="A21:A22"/>
    <mergeCell ref="B21:B22"/>
    <mergeCell ref="C21:C22"/>
    <mergeCell ref="A17:A18"/>
    <mergeCell ref="B17:B18"/>
    <mergeCell ref="C17:C18"/>
    <mergeCell ref="I13:I14"/>
    <mergeCell ref="A19:A20"/>
    <mergeCell ref="B19:B20"/>
    <mergeCell ref="C19:C20"/>
    <mergeCell ref="A13:A14"/>
    <mergeCell ref="B13:B14"/>
    <mergeCell ref="C13:C14"/>
    <mergeCell ref="F15:F16"/>
    <mergeCell ref="G15:G16"/>
    <mergeCell ref="H15:H16"/>
    <mergeCell ref="A15:A16"/>
    <mergeCell ref="B15:B16"/>
    <mergeCell ref="C15:C16"/>
    <mergeCell ref="F13:F14"/>
    <mergeCell ref="G13:G14"/>
    <mergeCell ref="H13:H14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3" sqref="A3"/>
    </sheetView>
  </sheetViews>
  <sheetFormatPr defaultColWidth="8.796875" defaultRowHeight="15"/>
  <cols>
    <col min="1" max="2" width="9" style="108" customWidth="1"/>
    <col min="3" max="3" width="7.5" style="108" bestFit="1" customWidth="1"/>
    <col min="4" max="4" width="5.5" style="108" bestFit="1" customWidth="1"/>
    <col min="5" max="5" width="11.59765625" style="108" bestFit="1" customWidth="1"/>
    <col min="6" max="6" width="9.5" style="108" customWidth="1"/>
    <col min="7" max="7" width="34" style="108" customWidth="1"/>
    <col min="8" max="16384" width="9" style="108" customWidth="1"/>
  </cols>
  <sheetData>
    <row r="1" ht="21">
      <c r="A1" s="107" t="s">
        <v>153</v>
      </c>
    </row>
    <row r="2" spans="1:8" ht="14.25">
      <c r="A2" s="109"/>
      <c r="B2" s="105" t="s">
        <v>148</v>
      </c>
      <c r="C2" s="108" t="s">
        <v>154</v>
      </c>
      <c r="D2" s="108" t="s">
        <v>131</v>
      </c>
      <c r="H2" s="105" t="s">
        <v>1747</v>
      </c>
    </row>
    <row r="3" spans="1:8" ht="14.25">
      <c r="A3" s="108">
        <f>+'記入欄'!C2</f>
        <v>0</v>
      </c>
      <c r="B3" s="105" t="e">
        <f>+'.'!A3</f>
        <v>#N/A</v>
      </c>
      <c r="C3" s="110">
        <f>+'記入欄'!K8</f>
        <v>0</v>
      </c>
      <c r="D3" s="562">
        <f>+'記入欄'!C10</f>
        <v>0</v>
      </c>
      <c r="E3" s="562"/>
      <c r="F3" s="562"/>
      <c r="G3" s="562"/>
      <c r="H3" s="110">
        <f>++'記入欄'!F19</f>
        <v>0</v>
      </c>
    </row>
    <row r="5" spans="1:2" ht="21">
      <c r="A5" s="561" t="s">
        <v>155</v>
      </c>
      <c r="B5" s="561"/>
    </row>
    <row r="6" spans="2:7" ht="14.25">
      <c r="B6" s="105" t="s">
        <v>148</v>
      </c>
      <c r="C6" s="105" t="s">
        <v>151</v>
      </c>
      <c r="D6" s="105" t="s">
        <v>61</v>
      </c>
      <c r="E6" s="105" t="s">
        <v>62</v>
      </c>
      <c r="F6" s="105" t="s">
        <v>150</v>
      </c>
      <c r="G6" s="105" t="s">
        <v>149</v>
      </c>
    </row>
    <row r="7" spans="1:7" ht="14.25">
      <c r="A7" s="108">
        <f>+'記入欄'!C2</f>
        <v>0</v>
      </c>
      <c r="B7" s="105" t="e">
        <f>+'.'!A3</f>
        <v>#N/A</v>
      </c>
      <c r="C7" s="105">
        <f>+'印刷用申込用紙'!AD30</f>
      </c>
      <c r="D7" s="105">
        <f>+'印刷用申込用紙'!AQ29</f>
      </c>
      <c r="E7" s="105">
        <f>+'印刷用申込用紙'!AX29</f>
      </c>
      <c r="F7" s="105">
        <f>+'印刷用申込用紙'!AQ31</f>
      </c>
      <c r="G7" s="108">
        <f>+'印刷用申込用紙'!AD33</f>
      </c>
    </row>
    <row r="9" spans="1:2" ht="21">
      <c r="A9" s="561" t="s">
        <v>156</v>
      </c>
      <c r="B9" s="561"/>
    </row>
    <row r="10" spans="2:7" ht="14.25">
      <c r="B10" s="105" t="s">
        <v>148</v>
      </c>
      <c r="C10" s="105" t="s">
        <v>160</v>
      </c>
      <c r="D10" s="105" t="s">
        <v>157</v>
      </c>
      <c r="E10" s="105" t="s">
        <v>82</v>
      </c>
      <c r="F10" s="105" t="s">
        <v>158</v>
      </c>
      <c r="G10" s="105" t="s">
        <v>159</v>
      </c>
    </row>
    <row r="11" spans="1:7" ht="14.25">
      <c r="A11" s="108">
        <f>+'記入欄'!$C$2</f>
        <v>0</v>
      </c>
      <c r="B11" s="105" t="e">
        <f>+'.'!$A$3</f>
        <v>#N/A</v>
      </c>
      <c r="C11" s="105" t="s">
        <v>161</v>
      </c>
      <c r="D11" s="105">
        <f>+'記入欄'!C34</f>
        <v>0</v>
      </c>
      <c r="E11" s="105">
        <f>+'記入欄'!J34</f>
        <v>0</v>
      </c>
      <c r="F11" s="105">
        <f>+'記入欄'!N34</f>
        <v>0</v>
      </c>
      <c r="G11" s="105">
        <f>+'記入欄'!O34</f>
        <v>0</v>
      </c>
    </row>
    <row r="12" spans="1:7" ht="14.25">
      <c r="A12" s="108">
        <f>+'記入欄'!$C$2</f>
        <v>0</v>
      </c>
      <c r="B12" s="105" t="e">
        <f>+'.'!$A$3</f>
        <v>#N/A</v>
      </c>
      <c r="C12" s="105" t="s">
        <v>161</v>
      </c>
      <c r="D12" s="105">
        <f>+'記入欄'!C35</f>
        <v>0</v>
      </c>
      <c r="E12" s="105">
        <f>+'記入欄'!J35</f>
        <v>0</v>
      </c>
      <c r="F12" s="105">
        <f>+'記入欄'!N35</f>
        <v>0</v>
      </c>
      <c r="G12" s="105">
        <f>+'記入欄'!O35</f>
        <v>0</v>
      </c>
    </row>
    <row r="13" spans="1:7" ht="14.25">
      <c r="A13" s="108">
        <f>+'記入欄'!$C$2</f>
        <v>0</v>
      </c>
      <c r="B13" s="105" t="e">
        <f>+'.'!$A$3</f>
        <v>#N/A</v>
      </c>
      <c r="C13" s="105" t="s">
        <v>161</v>
      </c>
      <c r="D13" s="105">
        <f>+'記入欄'!C36</f>
        <v>0</v>
      </c>
      <c r="E13" s="105">
        <f>+'記入欄'!J36</f>
        <v>0</v>
      </c>
      <c r="F13" s="105">
        <f>+'記入欄'!N36</f>
        <v>0</v>
      </c>
      <c r="G13" s="105">
        <f>+'記入欄'!O36</f>
        <v>0</v>
      </c>
    </row>
    <row r="14" spans="1:7" ht="14.25">
      <c r="A14" s="108">
        <f>+'記入欄'!$C$2</f>
        <v>0</v>
      </c>
      <c r="B14" s="105" t="e">
        <f>+'.'!$A$3</f>
        <v>#N/A</v>
      </c>
      <c r="C14" s="105" t="s">
        <v>161</v>
      </c>
      <c r="D14" s="105">
        <f>+'記入欄'!C37</f>
        <v>0</v>
      </c>
      <c r="E14" s="105">
        <f>+'記入欄'!J37</f>
        <v>0</v>
      </c>
      <c r="F14" s="105">
        <f>+'記入欄'!N37</f>
        <v>0</v>
      </c>
      <c r="G14" s="105">
        <f>+'記入欄'!O37</f>
        <v>0</v>
      </c>
    </row>
    <row r="15" spans="1:7" ht="14.25">
      <c r="A15" s="108">
        <f>+'記入欄'!$C$2</f>
        <v>0</v>
      </c>
      <c r="B15" s="105" t="e">
        <f>+'.'!$A$3</f>
        <v>#N/A</v>
      </c>
      <c r="C15" s="105" t="s">
        <v>161</v>
      </c>
      <c r="D15" s="105">
        <f>+'記入欄'!C38</f>
        <v>0</v>
      </c>
      <c r="E15" s="105">
        <f>+'記入欄'!J38</f>
        <v>0</v>
      </c>
      <c r="F15" s="105">
        <f>+'記入欄'!N38</f>
        <v>0</v>
      </c>
      <c r="G15" s="105">
        <f>+'記入欄'!O38</f>
        <v>0</v>
      </c>
    </row>
    <row r="16" spans="1:7" ht="14.25">
      <c r="A16" s="108">
        <f>+'記入欄'!$C$2</f>
        <v>0</v>
      </c>
      <c r="B16" s="105" t="e">
        <f>+'.'!$A$3</f>
        <v>#N/A</v>
      </c>
      <c r="C16" s="105" t="s">
        <v>161</v>
      </c>
      <c r="D16" s="105">
        <f>+'記入欄'!C39</f>
        <v>0</v>
      </c>
      <c r="E16" s="105">
        <f>+'記入欄'!J39</f>
        <v>0</v>
      </c>
      <c r="F16" s="105">
        <f>+'記入欄'!N39</f>
        <v>0</v>
      </c>
      <c r="G16" s="105">
        <f>+'記入欄'!O39</f>
        <v>0</v>
      </c>
    </row>
    <row r="17" spans="1:7" ht="14.25">
      <c r="A17" s="108">
        <f>+'記入欄'!$C$2</f>
        <v>0</v>
      </c>
      <c r="B17" s="105" t="e">
        <f>+'.'!$A$3</f>
        <v>#N/A</v>
      </c>
      <c r="C17" s="105" t="s">
        <v>161</v>
      </c>
      <c r="D17" s="105">
        <f>+'記入欄'!C40</f>
        <v>0</v>
      </c>
      <c r="E17" s="105">
        <f>+'記入欄'!J40</f>
        <v>0</v>
      </c>
      <c r="F17" s="105">
        <f>+'記入欄'!N40</f>
        <v>0</v>
      </c>
      <c r="G17" s="105">
        <f>+'記入欄'!O40</f>
        <v>0</v>
      </c>
    </row>
    <row r="18" spans="1:7" ht="14.25">
      <c r="A18" s="108">
        <f>+'記入欄'!$C$2</f>
        <v>0</v>
      </c>
      <c r="B18" s="105" t="e">
        <f>+'.'!$A$3</f>
        <v>#N/A</v>
      </c>
      <c r="C18" s="105" t="s">
        <v>161</v>
      </c>
      <c r="D18" s="105">
        <f>+'記入欄'!C41</f>
        <v>0</v>
      </c>
      <c r="E18" s="105">
        <f>+'記入欄'!J41</f>
        <v>0</v>
      </c>
      <c r="F18" s="105">
        <f>+'記入欄'!N41</f>
        <v>0</v>
      </c>
      <c r="G18" s="105">
        <f>+'記入欄'!O41</f>
        <v>0</v>
      </c>
    </row>
    <row r="19" spans="1:7" ht="14.25">
      <c r="A19" s="108">
        <f>+'記入欄'!$C$2</f>
        <v>0</v>
      </c>
      <c r="B19" s="105" t="e">
        <f>+'.'!$A$3</f>
        <v>#N/A</v>
      </c>
      <c r="C19" s="105" t="s">
        <v>162</v>
      </c>
      <c r="D19" s="105">
        <f>+'記入欄'!C55</f>
        <v>0</v>
      </c>
      <c r="E19" s="105">
        <f>+'記入欄'!J55</f>
        <v>0</v>
      </c>
      <c r="F19" s="105">
        <f>+'記入欄'!N55</f>
        <v>0</v>
      </c>
      <c r="G19" s="105">
        <f>+'記入欄'!O55</f>
        <v>0</v>
      </c>
    </row>
    <row r="20" spans="1:7" ht="14.25">
      <c r="A20" s="108">
        <f>+'記入欄'!$C$2</f>
        <v>0</v>
      </c>
      <c r="B20" s="105" t="e">
        <f>+'.'!$A$3</f>
        <v>#N/A</v>
      </c>
      <c r="C20" s="105" t="s">
        <v>162</v>
      </c>
      <c r="D20" s="105">
        <f>+'記入欄'!C56</f>
        <v>0</v>
      </c>
      <c r="E20" s="105">
        <f>+'記入欄'!J56</f>
        <v>0</v>
      </c>
      <c r="F20" s="105">
        <f>+'記入欄'!N56</f>
        <v>0</v>
      </c>
      <c r="G20" s="105">
        <f>+'記入欄'!O56</f>
        <v>0</v>
      </c>
    </row>
    <row r="21" spans="1:7" ht="14.25">
      <c r="A21" s="108">
        <f>+'記入欄'!$C$2</f>
        <v>0</v>
      </c>
      <c r="B21" s="105" t="e">
        <f>+'.'!$A$3</f>
        <v>#N/A</v>
      </c>
      <c r="C21" s="105" t="s">
        <v>162</v>
      </c>
      <c r="D21" s="105">
        <f>+'記入欄'!C57</f>
        <v>0</v>
      </c>
      <c r="E21" s="105">
        <f>+'記入欄'!J57</f>
        <v>0</v>
      </c>
      <c r="F21" s="105">
        <f>+'記入欄'!N57</f>
        <v>0</v>
      </c>
      <c r="G21" s="105">
        <f>+'記入欄'!O57</f>
        <v>0</v>
      </c>
    </row>
    <row r="22" spans="1:7" ht="14.25">
      <c r="A22" s="108">
        <f>+'記入欄'!$C$2</f>
        <v>0</v>
      </c>
      <c r="B22" s="105" t="e">
        <f>+'.'!$A$3</f>
        <v>#N/A</v>
      </c>
      <c r="C22" s="105" t="s">
        <v>162</v>
      </c>
      <c r="D22" s="105">
        <f>+'記入欄'!C58</f>
        <v>0</v>
      </c>
      <c r="E22" s="105">
        <f>+'記入欄'!J58</f>
        <v>0</v>
      </c>
      <c r="F22" s="105">
        <f>+'記入欄'!N58</f>
        <v>0</v>
      </c>
      <c r="G22" s="105">
        <f>+'記入欄'!O58</f>
        <v>0</v>
      </c>
    </row>
    <row r="23" spans="1:7" ht="14.25">
      <c r="A23" s="108">
        <f>+'記入欄'!$C$2</f>
        <v>0</v>
      </c>
      <c r="B23" s="105" t="e">
        <f>+'.'!$A$3</f>
        <v>#N/A</v>
      </c>
      <c r="C23" s="105" t="s">
        <v>162</v>
      </c>
      <c r="D23" s="105">
        <f>+'記入欄'!C59</f>
        <v>0</v>
      </c>
      <c r="E23" s="105">
        <f>+'記入欄'!J59</f>
        <v>0</v>
      </c>
      <c r="F23" s="105">
        <f>+'記入欄'!N59</f>
        <v>0</v>
      </c>
      <c r="G23" s="105">
        <f>+'記入欄'!O59</f>
        <v>0</v>
      </c>
    </row>
    <row r="24" spans="1:7" ht="14.25">
      <c r="A24" s="108">
        <f>+'記入欄'!$C$2</f>
        <v>0</v>
      </c>
      <c r="B24" s="105" t="e">
        <f>+'.'!$A$3</f>
        <v>#N/A</v>
      </c>
      <c r="C24" s="105" t="s">
        <v>162</v>
      </c>
      <c r="D24" s="105">
        <f>+'記入欄'!C60</f>
        <v>0</v>
      </c>
      <c r="E24" s="105">
        <f>+'記入欄'!J60</f>
        <v>0</v>
      </c>
      <c r="F24" s="105">
        <f>+'記入欄'!N60</f>
        <v>0</v>
      </c>
      <c r="G24" s="105">
        <f>+'記入欄'!O60</f>
        <v>0</v>
      </c>
    </row>
    <row r="25" spans="1:7" ht="14.25">
      <c r="A25" s="108">
        <f>+'記入欄'!$C$2</f>
        <v>0</v>
      </c>
      <c r="B25" s="105" t="e">
        <f>+'.'!$A$3</f>
        <v>#N/A</v>
      </c>
      <c r="C25" s="105" t="s">
        <v>162</v>
      </c>
      <c r="D25" s="105">
        <f>+'記入欄'!C61</f>
        <v>0</v>
      </c>
      <c r="E25" s="105">
        <f>+'記入欄'!J61</f>
        <v>0</v>
      </c>
      <c r="F25" s="105">
        <f>+'記入欄'!N61</f>
        <v>0</v>
      </c>
      <c r="G25" s="105">
        <f>+'記入欄'!O61</f>
        <v>0</v>
      </c>
    </row>
    <row r="26" spans="1:7" ht="14.25">
      <c r="A26" s="108">
        <f>+'記入欄'!$C$2</f>
        <v>0</v>
      </c>
      <c r="B26" s="105" t="e">
        <f>+'.'!$A$3</f>
        <v>#N/A</v>
      </c>
      <c r="C26" s="105" t="s">
        <v>162</v>
      </c>
      <c r="D26" s="105">
        <f>+'記入欄'!C62</f>
        <v>0</v>
      </c>
      <c r="E26" s="105">
        <f>+'記入欄'!J62</f>
        <v>0</v>
      </c>
      <c r="F26" s="105">
        <f>+'記入欄'!N62</f>
        <v>0</v>
      </c>
      <c r="G26" s="105">
        <f>+'記入欄'!O62</f>
        <v>0</v>
      </c>
    </row>
    <row r="27" spans="1:7" ht="14.25">
      <c r="A27" s="108">
        <f>+'記入欄'!$C$2</f>
        <v>0</v>
      </c>
      <c r="B27" s="105" t="e">
        <f>+'.'!$A$3</f>
        <v>#N/A</v>
      </c>
      <c r="C27" s="105" t="s">
        <v>162</v>
      </c>
      <c r="D27" s="105">
        <f>+'記入欄'!C63</f>
        <v>0</v>
      </c>
      <c r="E27" s="105">
        <f>+'記入欄'!J63</f>
        <v>0</v>
      </c>
      <c r="F27" s="105">
        <f>+'記入欄'!N63</f>
        <v>0</v>
      </c>
      <c r="G27" s="105">
        <f>+'記入欄'!O63</f>
        <v>0</v>
      </c>
    </row>
    <row r="28" spans="1:7" ht="14.25">
      <c r="A28" s="108">
        <f>+'記入欄'!$C$2</f>
        <v>0</v>
      </c>
      <c r="B28" s="105" t="e">
        <f>+'.'!$A$3</f>
        <v>#N/A</v>
      </c>
      <c r="C28" s="105" t="s">
        <v>162</v>
      </c>
      <c r="D28" s="105">
        <f>+'記入欄'!C64</f>
        <v>0</v>
      </c>
      <c r="E28" s="105">
        <f>+'記入欄'!J64</f>
        <v>0</v>
      </c>
      <c r="F28" s="105">
        <f>+'記入欄'!N64</f>
        <v>0</v>
      </c>
      <c r="G28" s="105">
        <f>+'記入欄'!O64</f>
        <v>0</v>
      </c>
    </row>
    <row r="29" spans="1:7" ht="14.25">
      <c r="A29" s="108">
        <f>+'記入欄'!$C$2</f>
        <v>0</v>
      </c>
      <c r="B29" s="105" t="e">
        <f>+'.'!$A$3</f>
        <v>#N/A</v>
      </c>
      <c r="C29" s="105" t="s">
        <v>162</v>
      </c>
      <c r="D29" s="105">
        <f>+'記入欄'!C65</f>
        <v>0</v>
      </c>
      <c r="E29" s="105">
        <f>+'記入欄'!J65</f>
        <v>0</v>
      </c>
      <c r="F29" s="105">
        <f>+'記入欄'!N65</f>
        <v>0</v>
      </c>
      <c r="G29" s="105">
        <f>+'記入欄'!O65</f>
        <v>0</v>
      </c>
    </row>
    <row r="30" spans="1:7" ht="14.25">
      <c r="A30" s="108">
        <f>+'記入欄'!$C$2</f>
        <v>0</v>
      </c>
      <c r="B30" s="105" t="e">
        <f>+'.'!$A$3</f>
        <v>#N/A</v>
      </c>
      <c r="C30" s="105" t="s">
        <v>162</v>
      </c>
      <c r="D30" s="105">
        <f>+'記入欄'!C66</f>
        <v>0</v>
      </c>
      <c r="E30" s="105">
        <f>+'記入欄'!J66</f>
        <v>0</v>
      </c>
      <c r="F30" s="105">
        <f>+'記入欄'!N66</f>
        <v>0</v>
      </c>
      <c r="G30" s="105">
        <f>+'記入欄'!O66</f>
        <v>0</v>
      </c>
    </row>
  </sheetData>
  <sheetProtection password="CC41" sheet="1"/>
  <mergeCells count="3">
    <mergeCell ref="A5:B5"/>
    <mergeCell ref="A9:B9"/>
    <mergeCell ref="D3:G3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7" sqref="A7"/>
    </sheetView>
  </sheetViews>
  <sheetFormatPr defaultColWidth="11" defaultRowHeight="15"/>
  <cols>
    <col min="1" max="1" width="10.09765625" style="104" customWidth="1"/>
    <col min="2" max="2" width="11.19921875" style="184" customWidth="1"/>
    <col min="3" max="3" width="11.19921875" style="104" customWidth="1"/>
    <col min="4" max="4" width="11.19921875" style="184" customWidth="1"/>
    <col min="5" max="7" width="11.19921875" style="104" customWidth="1"/>
    <col min="8" max="8" width="11.19921875" style="184" customWidth="1"/>
    <col min="9" max="9" width="11.19921875" style="104" customWidth="1"/>
    <col min="10" max="12" width="8.69921875" style="104" customWidth="1"/>
    <col min="13" max="16384" width="11" style="104" customWidth="1"/>
  </cols>
  <sheetData>
    <row r="1" spans="1:10" ht="14.25">
      <c r="A1" s="191" t="e">
        <f>+'記入欄'!S4</f>
        <v>#N/A</v>
      </c>
      <c r="B1" s="183"/>
      <c r="C1" s="185"/>
      <c r="D1" s="183"/>
      <c r="E1" s="185"/>
      <c r="I1" s="184"/>
      <c r="J1" s="184"/>
    </row>
    <row r="2" spans="3:10" ht="7.5" customHeight="1">
      <c r="C2" s="185"/>
      <c r="D2" s="183"/>
      <c r="E2" s="185"/>
      <c r="I2" s="184"/>
      <c r="J2" s="184"/>
    </row>
    <row r="3" spans="1:10" ht="14.25">
      <c r="A3" s="186" t="s">
        <v>1740</v>
      </c>
      <c r="B3" s="183" t="s">
        <v>1732</v>
      </c>
      <c r="C3" s="183" t="s">
        <v>1733</v>
      </c>
      <c r="D3" s="183" t="s">
        <v>1734</v>
      </c>
      <c r="E3" s="183" t="s">
        <v>1735</v>
      </c>
      <c r="F3" s="183" t="s">
        <v>1736</v>
      </c>
      <c r="G3" s="183" t="s">
        <v>1737</v>
      </c>
      <c r="H3" s="183" t="s">
        <v>1738</v>
      </c>
      <c r="I3" s="183" t="s">
        <v>1739</v>
      </c>
      <c r="J3" s="184"/>
    </row>
    <row r="4" spans="1:10" ht="14.25">
      <c r="A4" s="104" t="s">
        <v>157</v>
      </c>
      <c r="B4" s="184">
        <f>+'記入欄'!C23</f>
        <v>0</v>
      </c>
      <c r="C4" s="184">
        <f>+'記入欄'!C24</f>
        <v>0</v>
      </c>
      <c r="D4" s="184">
        <f>+'記入欄'!C25</f>
        <v>0</v>
      </c>
      <c r="E4" s="184">
        <f>+'記入欄'!C26</f>
        <v>0</v>
      </c>
      <c r="F4" s="184">
        <f>+'記入欄'!C27</f>
        <v>0</v>
      </c>
      <c r="G4" s="184">
        <f>+'記入欄'!C28</f>
        <v>0</v>
      </c>
      <c r="H4" s="184">
        <f>+'記入欄'!C29</f>
        <v>0</v>
      </c>
      <c r="I4" s="184">
        <f>+'記入欄'!C30</f>
        <v>0</v>
      </c>
      <c r="J4" s="184"/>
    </row>
    <row r="5" spans="1:10" ht="14.25">
      <c r="A5" s="104" t="s">
        <v>1723</v>
      </c>
      <c r="B5" s="184">
        <f>+'記入欄'!F23</f>
        <v>0</v>
      </c>
      <c r="C5" s="184">
        <f>+'記入欄'!F24</f>
        <v>0</v>
      </c>
      <c r="D5" s="184">
        <f>+'記入欄'!F25</f>
        <v>0</v>
      </c>
      <c r="E5" s="184">
        <f>+'記入欄'!F26</f>
        <v>0</v>
      </c>
      <c r="F5" s="184">
        <f>+'記入欄'!F27</f>
        <v>0</v>
      </c>
      <c r="G5" s="184">
        <f>+'記入欄'!F28</f>
        <v>0</v>
      </c>
      <c r="H5" s="184">
        <f>+'記入欄'!F29</f>
        <v>0</v>
      </c>
      <c r="I5" s="184">
        <f>+'記入欄'!F30</f>
        <v>0</v>
      </c>
      <c r="J5" s="184"/>
    </row>
    <row r="6" spans="3:10" ht="14.25">
      <c r="C6" s="184"/>
      <c r="E6" s="184"/>
      <c r="F6" s="184"/>
      <c r="G6" s="184"/>
      <c r="I6" s="184"/>
      <c r="J6" s="184"/>
    </row>
    <row r="7" spans="1:15" ht="14.25">
      <c r="A7" s="188" t="e">
        <f>IF('記入欄'!$C$2="男","BT",IF('記入欄'!$C$2="女","GT",""))&amp;","&amp;$A$1&amp;",-1,"</f>
        <v>#N/A</v>
      </c>
      <c r="B7" s="192"/>
      <c r="C7" s="192"/>
      <c r="D7" s="192"/>
      <c r="E7" s="192"/>
      <c r="F7" s="192"/>
      <c r="G7" s="193"/>
      <c r="H7" s="193"/>
      <c r="I7" s="193"/>
      <c r="J7" s="193"/>
      <c r="K7" s="193"/>
      <c r="L7" s="193"/>
      <c r="M7" s="193"/>
      <c r="N7" s="193"/>
      <c r="O7" s="193"/>
    </row>
    <row r="8" spans="3:10" ht="14.25">
      <c r="C8" s="184"/>
      <c r="E8" s="184"/>
      <c r="F8" s="184"/>
      <c r="G8" s="184"/>
      <c r="I8" s="184"/>
      <c r="J8" s="184"/>
    </row>
    <row r="9" spans="1:15" ht="14.25">
      <c r="A9" s="188" t="e">
        <f>A3&amp;","&amp;$A$1</f>
        <v>#N/A</v>
      </c>
      <c r="B9" s="192"/>
      <c r="C9" s="192"/>
      <c r="D9" s="192"/>
      <c r="E9" s="192"/>
      <c r="F9" s="192"/>
      <c r="G9" s="193"/>
      <c r="H9" s="193"/>
      <c r="I9" s="193"/>
      <c r="J9" s="193"/>
      <c r="K9" s="193"/>
      <c r="L9" s="193"/>
      <c r="M9" s="193"/>
      <c r="N9" s="193"/>
      <c r="O9" s="193"/>
    </row>
    <row r="10" spans="1:15" ht="14.25">
      <c r="A10" s="189" t="s">
        <v>153</v>
      </c>
      <c r="B10" s="192"/>
      <c r="C10" s="192"/>
      <c r="D10" s="192"/>
      <c r="E10" s="192"/>
      <c r="F10" s="192"/>
      <c r="G10" s="193"/>
      <c r="H10" s="193"/>
      <c r="I10" s="193"/>
      <c r="J10" s="193"/>
      <c r="K10" s="193"/>
      <c r="L10" s="193"/>
      <c r="M10" s="193"/>
      <c r="N10" s="193"/>
      <c r="O10" s="193"/>
    </row>
    <row r="11" spans="1:15" ht="14.25">
      <c r="A11" s="189" t="s">
        <v>1741</v>
      </c>
      <c r="B11" s="192"/>
      <c r="C11" s="192"/>
      <c r="D11" s="192"/>
      <c r="E11" s="192"/>
      <c r="F11" s="192"/>
      <c r="G11" s="193"/>
      <c r="H11" s="193"/>
      <c r="I11" s="193"/>
      <c r="J11" s="193"/>
      <c r="K11" s="193"/>
      <c r="L11" s="193"/>
      <c r="M11" s="193"/>
      <c r="N11" s="193"/>
      <c r="O11" s="193"/>
    </row>
    <row r="12" spans="1:15" ht="14.25">
      <c r="A12" s="188" t="str">
        <f>+A4&amp;","&amp;B4&amp;","&amp;C4&amp;","&amp;D4&amp;","&amp;E4&amp;","&amp;F4&amp;","&amp;G4&amp;","&amp;H4&amp;","&amp;I4</f>
        <v>選手,0,0,0,0,0,0,0,0</v>
      </c>
      <c r="B12" s="192"/>
      <c r="C12" s="192"/>
      <c r="D12" s="192"/>
      <c r="E12" s="192"/>
      <c r="F12" s="192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1:15" ht="14.25">
      <c r="A13" s="188" t="str">
        <f>+A5&amp;","&amp;B5&amp;","&amp;C5&amp;","&amp;D5&amp;","&amp;E5&amp;","&amp;F5&amp;","&amp;G5&amp;","&amp;H5&amp;","&amp;I5</f>
        <v>ふりがな,0,0,0,0,0,0,0,0</v>
      </c>
      <c r="B13" s="192"/>
      <c r="C13" s="192"/>
      <c r="D13" s="192"/>
      <c r="E13" s="192"/>
      <c r="F13" s="192"/>
      <c r="G13" s="193"/>
      <c r="H13" s="193"/>
      <c r="I13" s="193"/>
      <c r="J13" s="193"/>
      <c r="K13" s="193"/>
      <c r="L13" s="193"/>
      <c r="M13" s="193"/>
      <c r="N13" s="193"/>
      <c r="O13" s="193"/>
    </row>
    <row r="14" spans="3:10" ht="14.25">
      <c r="C14" s="184"/>
      <c r="E14" s="184"/>
      <c r="F14" s="184"/>
      <c r="G14" s="184"/>
      <c r="I14" s="184"/>
      <c r="J14" s="184"/>
    </row>
    <row r="15" spans="1:10" ht="14.25">
      <c r="A15" s="190" t="s">
        <v>145</v>
      </c>
      <c r="B15" s="183" t="s">
        <v>1742</v>
      </c>
      <c r="C15" s="183" t="s">
        <v>1743</v>
      </c>
      <c r="D15" s="183" t="s">
        <v>1726</v>
      </c>
      <c r="E15" s="183" t="s">
        <v>1726</v>
      </c>
      <c r="F15" s="183" t="s">
        <v>1727</v>
      </c>
      <c r="G15" s="183" t="s">
        <v>1744</v>
      </c>
      <c r="H15" s="183" t="s">
        <v>1745</v>
      </c>
      <c r="I15" s="183"/>
      <c r="J15" s="184"/>
    </row>
    <row r="16" spans="1:10" ht="14.25">
      <c r="A16" s="104">
        <f>IF('記入欄'!$C$2="男","BD",IF('記入欄'!$C$2="女","GD",""))</f>
      </c>
      <c r="B16" s="184">
        <f>+'記入欄'!C55</f>
        <v>0</v>
      </c>
      <c r="C16" s="184">
        <f>+'記入欄'!C56</f>
        <v>0</v>
      </c>
      <c r="D16" s="184" t="e">
        <f aca="true" t="shared" si="0" ref="D16:E21">+$A$1</f>
        <v>#N/A</v>
      </c>
      <c r="E16" s="184" t="e">
        <f t="shared" si="0"/>
        <v>#N/A</v>
      </c>
      <c r="F16" s="184">
        <v>-1</v>
      </c>
      <c r="G16" s="184">
        <f>+'記入欄'!F55</f>
        <v>0</v>
      </c>
      <c r="H16" s="184">
        <f>+'記入欄'!F56</f>
        <v>0</v>
      </c>
      <c r="I16" s="184"/>
      <c r="J16" s="184"/>
    </row>
    <row r="17" spans="1:10" ht="14.25">
      <c r="A17" s="104">
        <f>IF('記入欄'!$C$2="男","BD",IF('記入欄'!$C$2="女","GD",""))</f>
      </c>
      <c r="B17" s="184">
        <f>+'記入欄'!C57</f>
        <v>0</v>
      </c>
      <c r="C17" s="184">
        <f>+'記入欄'!C58</f>
        <v>0</v>
      </c>
      <c r="D17" s="184" t="e">
        <f t="shared" si="0"/>
        <v>#N/A</v>
      </c>
      <c r="E17" s="184" t="e">
        <f t="shared" si="0"/>
        <v>#N/A</v>
      </c>
      <c r="F17" s="184">
        <v>-1</v>
      </c>
      <c r="G17" s="184">
        <f>+'記入欄'!F57</f>
        <v>0</v>
      </c>
      <c r="H17" s="184">
        <f>+'記入欄'!F58</f>
        <v>0</v>
      </c>
      <c r="I17" s="184"/>
      <c r="J17" s="184"/>
    </row>
    <row r="18" spans="1:10" ht="14.25">
      <c r="A18" s="104">
        <f>IF('記入欄'!$C$2="男","BD",IF('記入欄'!$C$2="女","GD",""))</f>
      </c>
      <c r="B18" s="184">
        <f>+'記入欄'!C59</f>
        <v>0</v>
      </c>
      <c r="C18" s="184">
        <f>+'記入欄'!C60</f>
        <v>0</v>
      </c>
      <c r="D18" s="184" t="e">
        <f t="shared" si="0"/>
        <v>#N/A</v>
      </c>
      <c r="E18" s="184" t="e">
        <f t="shared" si="0"/>
        <v>#N/A</v>
      </c>
      <c r="F18" s="184">
        <v>-1</v>
      </c>
      <c r="G18" s="184">
        <f>+'記入欄'!F59</f>
        <v>0</v>
      </c>
      <c r="H18" s="184">
        <f>+'記入欄'!F60</f>
        <v>0</v>
      </c>
      <c r="I18" s="184"/>
      <c r="J18" s="184"/>
    </row>
    <row r="19" spans="1:10" ht="14.25">
      <c r="A19" s="104">
        <f>IF('記入欄'!$C$2="男","BD",IF('記入欄'!$C$2="女","GD",""))</f>
      </c>
      <c r="B19" s="184">
        <f>+'記入欄'!C61</f>
        <v>0</v>
      </c>
      <c r="C19" s="184">
        <f>+'記入欄'!C62</f>
        <v>0</v>
      </c>
      <c r="D19" s="184" t="e">
        <f t="shared" si="0"/>
        <v>#N/A</v>
      </c>
      <c r="E19" s="184" t="e">
        <f t="shared" si="0"/>
        <v>#N/A</v>
      </c>
      <c r="F19" s="184">
        <v>-1</v>
      </c>
      <c r="G19" s="184">
        <f>+'記入欄'!F61</f>
        <v>0</v>
      </c>
      <c r="H19" s="184">
        <f>+'記入欄'!F62</f>
        <v>0</v>
      </c>
      <c r="I19" s="184"/>
      <c r="J19" s="184"/>
    </row>
    <row r="20" spans="1:9" ht="14.25">
      <c r="A20" s="104">
        <f>IF('記入欄'!$C$2="男","BD",IF('記入欄'!$C$2="女","GD",""))</f>
      </c>
      <c r="B20" s="184">
        <f>+'記入欄'!C63</f>
        <v>0</v>
      </c>
      <c r="C20" s="184">
        <f>+'記入欄'!C64</f>
        <v>0</v>
      </c>
      <c r="D20" s="184" t="e">
        <f t="shared" si="0"/>
        <v>#N/A</v>
      </c>
      <c r="E20" s="184" t="e">
        <f t="shared" si="0"/>
        <v>#N/A</v>
      </c>
      <c r="F20" s="184">
        <v>-1</v>
      </c>
      <c r="G20" s="184">
        <f>+'記入欄'!F63</f>
        <v>0</v>
      </c>
      <c r="H20" s="184">
        <f>+'記入欄'!F64</f>
        <v>0</v>
      </c>
      <c r="I20" s="184"/>
    </row>
    <row r="21" spans="1:9" ht="14.25">
      <c r="A21" s="104">
        <f>IF('記入欄'!$C$2="男","BD",IF('記入欄'!$C$2="女","GD",""))</f>
      </c>
      <c r="B21" s="184">
        <f>+'記入欄'!C65</f>
        <v>0</v>
      </c>
      <c r="C21" s="184">
        <f>+'記入欄'!C66</f>
        <v>0</v>
      </c>
      <c r="D21" s="184" t="e">
        <f t="shared" si="0"/>
        <v>#N/A</v>
      </c>
      <c r="E21" s="184" t="e">
        <f t="shared" si="0"/>
        <v>#N/A</v>
      </c>
      <c r="F21" s="184">
        <v>-1</v>
      </c>
      <c r="G21" s="184">
        <f>+'記入欄'!F65</f>
        <v>0</v>
      </c>
      <c r="H21" s="184">
        <f>+'記入欄'!F66</f>
        <v>0</v>
      </c>
      <c r="I21" s="184"/>
    </row>
    <row r="22" spans="3:9" ht="14.25">
      <c r="C22" s="184"/>
      <c r="E22" s="184"/>
      <c r="F22" s="184"/>
      <c r="G22" s="184"/>
      <c r="I22" s="184"/>
    </row>
    <row r="23" spans="1:10" ht="14.25">
      <c r="A23" s="188" t="e">
        <f aca="true" t="shared" si="1" ref="A23:A28">+A16&amp;","&amp;B16&amp;","&amp;C16&amp;","&amp;D16&amp;","&amp;E16&amp;","&amp;F16&amp;","&amp;G16&amp;","&amp;H16</f>
        <v>#N/A</v>
      </c>
      <c r="B23" s="192"/>
      <c r="C23" s="192"/>
      <c r="D23" s="192"/>
      <c r="E23" s="192"/>
      <c r="F23" s="192"/>
      <c r="G23" s="192"/>
      <c r="H23" s="192"/>
      <c r="I23" s="192"/>
      <c r="J23" s="184"/>
    </row>
    <row r="24" spans="1:10" ht="14.25">
      <c r="A24" s="188" t="e">
        <f t="shared" si="1"/>
        <v>#N/A</v>
      </c>
      <c r="B24" s="192"/>
      <c r="C24" s="192"/>
      <c r="D24" s="192"/>
      <c r="E24" s="192"/>
      <c r="F24" s="192"/>
      <c r="G24" s="192"/>
      <c r="H24" s="192"/>
      <c r="I24" s="192"/>
      <c r="J24" s="184"/>
    </row>
    <row r="25" spans="1:10" ht="14.25">
      <c r="A25" s="188" t="e">
        <f t="shared" si="1"/>
        <v>#N/A</v>
      </c>
      <c r="B25" s="192"/>
      <c r="C25" s="192"/>
      <c r="D25" s="192"/>
      <c r="E25" s="192"/>
      <c r="F25" s="192"/>
      <c r="G25" s="192"/>
      <c r="H25" s="192"/>
      <c r="I25" s="192"/>
      <c r="J25" s="184"/>
    </row>
    <row r="26" spans="1:10" ht="14.25">
      <c r="A26" s="188" t="e">
        <f t="shared" si="1"/>
        <v>#N/A</v>
      </c>
      <c r="B26" s="192"/>
      <c r="C26" s="192"/>
      <c r="D26" s="192"/>
      <c r="E26" s="192"/>
      <c r="F26" s="192"/>
      <c r="G26" s="192"/>
      <c r="H26" s="192"/>
      <c r="I26" s="192"/>
      <c r="J26" s="184"/>
    </row>
    <row r="27" spans="1:9" ht="14.25">
      <c r="A27" s="188" t="e">
        <f t="shared" si="1"/>
        <v>#N/A</v>
      </c>
      <c r="B27" s="192"/>
      <c r="C27" s="192"/>
      <c r="D27" s="192"/>
      <c r="E27" s="192"/>
      <c r="F27" s="192"/>
      <c r="G27" s="192"/>
      <c r="H27" s="192"/>
      <c r="I27" s="192"/>
    </row>
    <row r="28" spans="1:9" ht="14.25">
      <c r="A28" s="188" t="e">
        <f t="shared" si="1"/>
        <v>#N/A</v>
      </c>
      <c r="B28" s="192"/>
      <c r="C28" s="192"/>
      <c r="D28" s="192"/>
      <c r="E28" s="192"/>
      <c r="F28" s="192"/>
      <c r="G28" s="192"/>
      <c r="H28" s="192"/>
      <c r="I28" s="192"/>
    </row>
    <row r="29" spans="3:9" ht="14.25">
      <c r="C29" s="184"/>
      <c r="E29" s="184"/>
      <c r="F29" s="184"/>
      <c r="G29" s="184"/>
      <c r="I29" s="184"/>
    </row>
    <row r="30" spans="1:8" ht="14.25">
      <c r="A30" s="187" t="s">
        <v>1746</v>
      </c>
      <c r="B30" s="183" t="s">
        <v>1725</v>
      </c>
      <c r="C30" s="183" t="s">
        <v>1728</v>
      </c>
      <c r="D30" s="183" t="s">
        <v>1729</v>
      </c>
      <c r="E30" s="183" t="s">
        <v>1723</v>
      </c>
      <c r="F30" s="184"/>
      <c r="H30" s="104"/>
    </row>
    <row r="31" spans="1:9" ht="14.25">
      <c r="A31" s="104">
        <f>IF('記入欄'!$C$2="男","BS",IF('記入欄'!$C$2="女","GS",""))</f>
      </c>
      <c r="B31" s="184">
        <f>+'記入欄'!C34</f>
        <v>0</v>
      </c>
      <c r="C31" s="184" t="e">
        <f aca="true" t="shared" si="2" ref="C31:C38">+$A$1</f>
        <v>#N/A</v>
      </c>
      <c r="D31" s="184">
        <v>-1</v>
      </c>
      <c r="E31" s="184">
        <f>+'記入欄'!F34</f>
        <v>0</v>
      </c>
      <c r="F31" s="184"/>
      <c r="I31" s="184"/>
    </row>
    <row r="32" spans="1:9" ht="14.25">
      <c r="A32" s="104">
        <f>IF('記入欄'!$C$2="男","BS",IF('記入欄'!$C$2="女","GS",""))</f>
      </c>
      <c r="B32" s="184">
        <f>+'記入欄'!C35</f>
        <v>0</v>
      </c>
      <c r="C32" s="184" t="e">
        <f t="shared" si="2"/>
        <v>#N/A</v>
      </c>
      <c r="D32" s="184">
        <v>-1</v>
      </c>
      <c r="E32" s="184">
        <f>+'記入欄'!F35</f>
        <v>0</v>
      </c>
      <c r="F32" s="184"/>
      <c r="I32" s="184"/>
    </row>
    <row r="33" spans="1:9" ht="14.25">
      <c r="A33" s="104">
        <f>IF('記入欄'!$C$2="男","BS",IF('記入欄'!$C$2="女","GS",""))</f>
      </c>
      <c r="B33" s="184">
        <f>+'記入欄'!C36</f>
        <v>0</v>
      </c>
      <c r="C33" s="184" t="e">
        <f t="shared" si="2"/>
        <v>#N/A</v>
      </c>
      <c r="D33" s="184">
        <v>-1</v>
      </c>
      <c r="E33" s="184">
        <f>+'記入欄'!F36</f>
        <v>0</v>
      </c>
      <c r="F33" s="184"/>
      <c r="I33" s="184"/>
    </row>
    <row r="34" spans="1:9" ht="14.25">
      <c r="A34" s="104">
        <f>IF('記入欄'!$C$2="男","BS",IF('記入欄'!$C$2="女","GS",""))</f>
      </c>
      <c r="B34" s="184">
        <f>+'記入欄'!C37</f>
        <v>0</v>
      </c>
      <c r="C34" s="184" t="e">
        <f t="shared" si="2"/>
        <v>#N/A</v>
      </c>
      <c r="D34" s="184">
        <v>-1</v>
      </c>
      <c r="E34" s="184">
        <f>+'記入欄'!F37</f>
        <v>0</v>
      </c>
      <c r="F34" s="184"/>
      <c r="I34" s="184"/>
    </row>
    <row r="35" spans="1:9" ht="14.25">
      <c r="A35" s="104">
        <f>IF('記入欄'!$C$2="男","BS",IF('記入欄'!$C$2="女","GS",""))</f>
      </c>
      <c r="B35" s="184">
        <f>+'記入欄'!C38</f>
        <v>0</v>
      </c>
      <c r="C35" s="184" t="e">
        <f t="shared" si="2"/>
        <v>#N/A</v>
      </c>
      <c r="D35" s="184">
        <v>-1</v>
      </c>
      <c r="E35" s="184">
        <f>+'記入欄'!F38</f>
        <v>0</v>
      </c>
      <c r="F35" s="184"/>
      <c r="I35" s="184"/>
    </row>
    <row r="36" spans="1:9" ht="14.25">
      <c r="A36" s="104">
        <f>IF('記入欄'!$C$2="男","BS",IF('記入欄'!$C$2="女","GS",""))</f>
      </c>
      <c r="B36" s="184">
        <f>+'記入欄'!C39</f>
        <v>0</v>
      </c>
      <c r="C36" s="184" t="e">
        <f t="shared" si="2"/>
        <v>#N/A</v>
      </c>
      <c r="D36" s="184">
        <v>-1</v>
      </c>
      <c r="E36" s="184">
        <f>+'記入欄'!F39</f>
        <v>0</v>
      </c>
      <c r="F36" s="184"/>
      <c r="I36" s="184"/>
    </row>
    <row r="37" spans="1:9" ht="14.25">
      <c r="A37" s="104">
        <f>IF('記入欄'!$C$2="男","BS",IF('記入欄'!$C$2="女","GS",""))</f>
      </c>
      <c r="B37" s="184">
        <f>+'記入欄'!C40</f>
        <v>0</v>
      </c>
      <c r="C37" s="184" t="e">
        <f t="shared" si="2"/>
        <v>#N/A</v>
      </c>
      <c r="D37" s="184">
        <v>-1</v>
      </c>
      <c r="E37" s="184">
        <f>+'記入欄'!F40</f>
        <v>0</v>
      </c>
      <c r="F37" s="184"/>
      <c r="I37" s="184"/>
    </row>
    <row r="38" spans="1:9" ht="14.25">
      <c r="A38" s="104">
        <f>IF('記入欄'!$C$2="男","BS",IF('記入欄'!$C$2="女","GS",""))</f>
      </c>
      <c r="B38" s="184">
        <f>+'記入欄'!C41</f>
        <v>0</v>
      </c>
      <c r="C38" s="184" t="e">
        <f t="shared" si="2"/>
        <v>#N/A</v>
      </c>
      <c r="D38" s="184">
        <v>-1</v>
      </c>
      <c r="E38" s="184">
        <f>+'記入欄'!F41</f>
        <v>0</v>
      </c>
      <c r="F38" s="184"/>
      <c r="I38" s="184"/>
    </row>
    <row r="39" spans="3:9" ht="14.25">
      <c r="C39" s="184"/>
      <c r="E39" s="184"/>
      <c r="F39" s="184"/>
      <c r="G39" s="182"/>
      <c r="I39" s="184"/>
    </row>
    <row r="40" spans="1:9" ht="14.25">
      <c r="A40" s="188" t="e">
        <f aca="true" t="shared" si="3" ref="A40:A47">+A31&amp;","&amp;B31&amp;","&amp;C31&amp;","&amp;D31&amp;","&amp;E31&amp;""</f>
        <v>#N/A</v>
      </c>
      <c r="B40" s="194"/>
      <c r="C40" s="194"/>
      <c r="D40" s="194"/>
      <c r="E40" s="194"/>
      <c r="F40" s="192"/>
      <c r="G40" s="193"/>
      <c r="H40" s="193"/>
      <c r="I40" s="193"/>
    </row>
    <row r="41" spans="1:9" ht="14.25">
      <c r="A41" s="188" t="e">
        <f t="shared" si="3"/>
        <v>#N/A</v>
      </c>
      <c r="B41" s="192"/>
      <c r="C41" s="192"/>
      <c r="D41" s="192"/>
      <c r="E41" s="192"/>
      <c r="F41" s="192"/>
      <c r="G41" s="193"/>
      <c r="H41" s="192"/>
      <c r="I41" s="192"/>
    </row>
    <row r="42" spans="1:9" ht="14.25">
      <c r="A42" s="188" t="e">
        <f t="shared" si="3"/>
        <v>#N/A</v>
      </c>
      <c r="B42" s="192"/>
      <c r="C42" s="192"/>
      <c r="D42" s="192"/>
      <c r="E42" s="192"/>
      <c r="F42" s="192"/>
      <c r="G42" s="193"/>
      <c r="H42" s="192"/>
      <c r="I42" s="192"/>
    </row>
    <row r="43" spans="1:9" ht="14.25">
      <c r="A43" s="188" t="e">
        <f t="shared" si="3"/>
        <v>#N/A</v>
      </c>
      <c r="B43" s="192"/>
      <c r="C43" s="192"/>
      <c r="D43" s="192"/>
      <c r="E43" s="192"/>
      <c r="F43" s="192"/>
      <c r="G43" s="193"/>
      <c r="H43" s="192"/>
      <c r="I43" s="192"/>
    </row>
    <row r="44" spans="1:9" ht="14.25">
      <c r="A44" s="188" t="e">
        <f t="shared" si="3"/>
        <v>#N/A</v>
      </c>
      <c r="B44" s="192"/>
      <c r="C44" s="192"/>
      <c r="D44" s="192"/>
      <c r="E44" s="192"/>
      <c r="F44" s="192"/>
      <c r="G44" s="193"/>
      <c r="H44" s="192"/>
      <c r="I44" s="192"/>
    </row>
    <row r="45" spans="1:9" ht="14.25">
      <c r="A45" s="188" t="e">
        <f t="shared" si="3"/>
        <v>#N/A</v>
      </c>
      <c r="B45" s="192"/>
      <c r="C45" s="192"/>
      <c r="D45" s="192"/>
      <c r="E45" s="192"/>
      <c r="F45" s="192"/>
      <c r="G45" s="193"/>
      <c r="H45" s="192"/>
      <c r="I45" s="192"/>
    </row>
    <row r="46" spans="1:9" ht="14.25">
      <c r="A46" s="188" t="e">
        <f t="shared" si="3"/>
        <v>#N/A</v>
      </c>
      <c r="B46" s="192"/>
      <c r="C46" s="192"/>
      <c r="D46" s="192"/>
      <c r="E46" s="192"/>
      <c r="F46" s="192"/>
      <c r="G46" s="193"/>
      <c r="H46" s="192"/>
      <c r="I46" s="192"/>
    </row>
    <row r="47" spans="1:9" ht="14.25">
      <c r="A47" s="188" t="e">
        <f t="shared" si="3"/>
        <v>#N/A</v>
      </c>
      <c r="B47" s="192"/>
      <c r="C47" s="192"/>
      <c r="D47" s="192"/>
      <c r="E47" s="192"/>
      <c r="F47" s="192"/>
      <c r="G47" s="193"/>
      <c r="H47" s="192"/>
      <c r="I47" s="192"/>
    </row>
  </sheetData>
  <sheetProtection password="CC4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かずさん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大澤 一之</dc:creator>
  <cp:keywords/>
  <dc:description/>
  <cp:lastModifiedBy>kazunyan</cp:lastModifiedBy>
  <cp:lastPrinted>2015-05-08T01:44:32Z</cp:lastPrinted>
  <dcterms:created xsi:type="dcterms:W3CDTF">2003-05-28T01:11:30Z</dcterms:created>
  <dcterms:modified xsi:type="dcterms:W3CDTF">2015-06-24T11:40:38Z</dcterms:modified>
  <cp:category/>
  <cp:version/>
  <cp:contentType/>
  <cp:contentStatus/>
</cp:coreProperties>
</file>